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ase-99" sheetId="1" r:id="rId1"/>
    <sheet name="Example-99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<sst xmlns="http://schemas.openxmlformats.org/spreadsheetml/2006/main" count="522" uniqueCount="107">
  <si>
    <t>Equipment</t>
  </si>
  <si>
    <t>per unit</t>
  </si>
  <si>
    <t>per pallet</t>
  </si>
  <si>
    <t>Zero Pressure Live Roller Conveyor</t>
  </si>
  <si>
    <t>Live Roller Conveyor</t>
  </si>
  <si>
    <t>Belt Conveyor</t>
  </si>
  <si>
    <t>Trash Conveyor</t>
  </si>
  <si>
    <t>per lineal foot</t>
  </si>
  <si>
    <t>AS/RS</t>
  </si>
  <si>
    <t>Unit Load Retreival Equipment</t>
  </si>
  <si>
    <t>Storage Equipment (Rack)</t>
  </si>
  <si>
    <t>Small Load Retreival Equipment</t>
  </si>
  <si>
    <t>Small Load Storage Drawer</t>
  </si>
  <si>
    <t>AGVS Base Control System</t>
  </si>
  <si>
    <t>AGVS Vehicle</t>
  </si>
  <si>
    <t>Horizontal Conveyor</t>
  </si>
  <si>
    <t>per aisle</t>
  </si>
  <si>
    <t>per drawer</t>
  </si>
  <si>
    <t>per system</t>
  </si>
  <si>
    <t>Building</t>
  </si>
  <si>
    <t>Construction</t>
  </si>
  <si>
    <t>Warehouse/Office (General Warehouse)</t>
  </si>
  <si>
    <t>Warehouse only</t>
  </si>
  <si>
    <t>Office Building only</t>
  </si>
  <si>
    <t>Maintenance/Heavy Equipment Repair</t>
  </si>
  <si>
    <t>Warehouse Mezzanine 150-250 lbs/sf</t>
  </si>
  <si>
    <t>Light Manufacturing</t>
  </si>
  <si>
    <t>Cold Storage</t>
  </si>
  <si>
    <t>Actual Cost</t>
  </si>
  <si>
    <t>Cost</t>
  </si>
  <si>
    <t>Units Req.</t>
  </si>
  <si>
    <t>unit cost</t>
  </si>
  <si>
    <t>Land</t>
  </si>
  <si>
    <t>Industrial Park</t>
  </si>
  <si>
    <t>Urban</t>
  </si>
  <si>
    <t>Rural</t>
  </si>
  <si>
    <t>per acre</t>
  </si>
  <si>
    <t>Totals</t>
  </si>
  <si>
    <t>Total</t>
  </si>
  <si>
    <t>Electric Trucks (w/Battery &amp; Charger):</t>
  </si>
  <si>
    <t>to</t>
  </si>
  <si>
    <t>Walkie Pallet Jack</t>
  </si>
  <si>
    <t>Rider Pallet Jack</t>
  </si>
  <si>
    <t>Order Selector Truck</t>
  </si>
  <si>
    <t>Low-Level Order Selector Truck</t>
  </si>
  <si>
    <t>Counterbalanced Lift Truck</t>
  </si>
  <si>
    <t>Narrow Aisle Reach Truck</t>
  </si>
  <si>
    <t>Double Deep Reach Truck</t>
  </si>
  <si>
    <t>Narrow Aisle Articulating Truck</t>
  </si>
  <si>
    <t>Turret Truck (Man Up)</t>
  </si>
  <si>
    <t>Turret Truck (Man Down)</t>
  </si>
  <si>
    <t>Swing Mast Truck</t>
  </si>
  <si>
    <t>each</t>
  </si>
  <si>
    <t>Propane Trucks:</t>
  </si>
  <si>
    <t>Gravity Roller/Skate Conveyor</t>
  </si>
  <si>
    <t>Flexible Skate Wheel (ext. length)</t>
  </si>
  <si>
    <t>Standard 48" L x 27" W</t>
  </si>
  <si>
    <t>Standard Handling Equipment</t>
  </si>
  <si>
    <t>Conveyor:</t>
  </si>
  <si>
    <t>Manual Pallet Jacks:</t>
  </si>
  <si>
    <t>Miscellaneous Handling Equipment:</t>
  </si>
  <si>
    <t>Platform Trucks</t>
  </si>
  <si>
    <t>Picking Carts</t>
  </si>
  <si>
    <t>Chain Hoists</t>
  </si>
  <si>
    <t>Gantry Cranes</t>
  </si>
  <si>
    <t>Jib Crane (500# - 2000#)</t>
  </si>
  <si>
    <t>Jib Crane (2000# - 6000#)</t>
  </si>
  <si>
    <t>Storage Equipment</t>
  </si>
  <si>
    <t>Pallet Rack:</t>
  </si>
  <si>
    <t>Standard Selective Rack</t>
  </si>
  <si>
    <t>Double Deep Rack</t>
  </si>
  <si>
    <t>Drive-In Rack (2 Deep)</t>
  </si>
  <si>
    <t>Drive-In Rack (3 Deep)</t>
  </si>
  <si>
    <t>Drive-In Rack (4+ Deep)</t>
  </si>
  <si>
    <t>Drive-Thru Rack (2 Deep)</t>
  </si>
  <si>
    <t>Drive-Thru Rack (3 Deep)</t>
  </si>
  <si>
    <t>Drive-Thru Rack (4+ Deep)</t>
  </si>
  <si>
    <t>Push Back Rack (2 Deep)</t>
  </si>
  <si>
    <t>Gravity Flow Rack</t>
  </si>
  <si>
    <t>Push Back Rack (3 Deep)</t>
  </si>
  <si>
    <t>Push Back Rack (4 Deep)</t>
  </si>
  <si>
    <t>Push Back Rack (5 Deep)</t>
  </si>
  <si>
    <t>Conveyor Installation and Support:</t>
  </si>
  <si>
    <t>(assumes hardware = 40% of total)</t>
  </si>
  <si>
    <t>Shelving:</t>
  </si>
  <si>
    <t>Open - Light to Medium</t>
  </si>
  <si>
    <t>Open - Heavy Duty</t>
  </si>
  <si>
    <t>Closed - Light to Medium</t>
  </si>
  <si>
    <t>Closed - Heavy</t>
  </si>
  <si>
    <t>Carton Flow Rack:</t>
  </si>
  <si>
    <t>Carton Flow Rack Unit</t>
  </si>
  <si>
    <t>Carousels:</t>
  </si>
  <si>
    <t>Horizontal Carousels</t>
  </si>
  <si>
    <t>Vertical Carousels</t>
  </si>
  <si>
    <t>per carrier</t>
  </si>
  <si>
    <t>per vert. ft.</t>
  </si>
  <si>
    <t>Controls Engineering (6%)</t>
  </si>
  <si>
    <t>Mechanical Engineering (7%)</t>
  </si>
  <si>
    <t>Project Management (3%)</t>
  </si>
  <si>
    <t>Electrical Installation (8%)</t>
  </si>
  <si>
    <t>Control Hardware (9%)</t>
  </si>
  <si>
    <t>Mechanical Systems (14%)</t>
  </si>
  <si>
    <t>Mechanical Installation (13%)</t>
  </si>
  <si>
    <t>per sq. ft.</t>
  </si>
  <si>
    <t>Building and Land</t>
  </si>
  <si>
    <t>Taken from Gross &amp; Associates, "Rules of Thumb," © 1999</t>
  </si>
  <si>
    <t>www.GrossAssociates.com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</si>
</sst>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.6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165" fontId="0" fillId="0" borderId="0" xfId="17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17" applyNumberFormat="1" applyAlignment="1" applyProtection="1">
      <alignment/>
      <protection locked="0"/>
    </xf>
    <xf numFmtId="165" fontId="0" fillId="0" borderId="0" xfId="17" applyNumberFormat="1" applyAlignment="1" applyProtection="1">
      <alignment/>
      <protection locked="0"/>
    </xf>
    <xf numFmtId="167" fontId="0" fillId="0" borderId="0" xfId="15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19" applyBorder="1" applyAlignment="1">
      <alignment horizontal="center"/>
    </xf>
    <xf numFmtId="0" fontId="4" fillId="0" borderId="7" xfId="19" applyBorder="1" applyAlignment="1">
      <alignment horizontal="center"/>
    </xf>
    <xf numFmtId="0" fontId="4" fillId="0" borderId="8" xfId="19" applyBorder="1" applyAlignment="1">
      <alignment horizontal="center"/>
    </xf>
    <xf numFmtId="0" fontId="4" fillId="0" borderId="0" xfId="19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ssassociate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ssassociate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26" zoomScaleNormal="126" workbookViewId="0" topLeftCell="A1">
      <selection activeCell="C5" sqref="C5"/>
    </sheetView>
  </sheetViews>
  <sheetFormatPr defaultColWidth="9.33203125" defaultRowHeight="12.75"/>
  <cols>
    <col min="1" max="1" width="3.33203125" style="0" customWidth="1"/>
    <col min="2" max="2" width="38" style="0" bestFit="1" customWidth="1"/>
    <col min="3" max="3" width="12" style="0" bestFit="1" customWidth="1"/>
    <col min="4" max="4" width="3.16015625" style="0" bestFit="1" customWidth="1"/>
    <col min="5" max="5" width="11.66015625" style="0" bestFit="1" customWidth="1"/>
    <col min="6" max="6" width="13.66015625" style="0" customWidth="1"/>
    <col min="7" max="7" width="12.33203125" style="0" bestFit="1" customWidth="1"/>
    <col min="8" max="8" width="10.83203125" style="0" bestFit="1" customWidth="1"/>
    <col min="9" max="9" width="13.5" style="0" customWidth="1"/>
    <col min="10" max="16384" width="8.16015625" style="0" customWidth="1"/>
  </cols>
  <sheetData>
    <row r="1" spans="1:9" ht="18.75">
      <c r="A1" s="29" t="s">
        <v>105</v>
      </c>
      <c r="B1" s="30"/>
      <c r="C1" s="30"/>
      <c r="D1" s="30"/>
      <c r="E1" s="30"/>
      <c r="F1" s="30"/>
      <c r="G1" s="30"/>
      <c r="H1" s="30"/>
      <c r="I1" s="31"/>
    </row>
    <row r="2" spans="1:9" ht="17.25" thickBot="1">
      <c r="A2" s="32" t="s">
        <v>106</v>
      </c>
      <c r="B2" s="33"/>
      <c r="C2" s="33"/>
      <c r="D2" s="33"/>
      <c r="E2" s="33"/>
      <c r="F2" s="33"/>
      <c r="G2" s="33"/>
      <c r="H2" s="33"/>
      <c r="I2" s="34"/>
    </row>
    <row r="3" spans="1:9" ht="16.5">
      <c r="A3" s="35"/>
      <c r="B3" s="35"/>
      <c r="C3" s="35"/>
      <c r="D3" s="35"/>
      <c r="E3" s="35"/>
      <c r="F3" s="35"/>
      <c r="G3" s="35"/>
      <c r="H3" s="35"/>
      <c r="I3" s="35"/>
    </row>
    <row r="4" ht="12.75">
      <c r="B4" s="6" t="s">
        <v>57</v>
      </c>
    </row>
    <row r="5" ht="12.75">
      <c r="B5" s="1"/>
    </row>
    <row r="6" spans="1:9" ht="12.75">
      <c r="A6" s="2" t="s">
        <v>59</v>
      </c>
      <c r="B6" s="2"/>
      <c r="C6" s="27" t="s">
        <v>31</v>
      </c>
      <c r="D6" s="27"/>
      <c r="E6" s="27"/>
      <c r="F6" s="27"/>
      <c r="G6" s="22" t="s">
        <v>28</v>
      </c>
      <c r="H6" s="22" t="s">
        <v>30</v>
      </c>
      <c r="I6" s="22" t="s">
        <v>29</v>
      </c>
    </row>
    <row r="7" spans="2:9" ht="12.75">
      <c r="B7" t="s">
        <v>56</v>
      </c>
      <c r="C7" s="3">
        <v>400</v>
      </c>
      <c r="D7" t="s">
        <v>40</v>
      </c>
      <c r="E7" s="3">
        <v>500</v>
      </c>
      <c r="F7" t="s">
        <v>52</v>
      </c>
      <c r="G7" s="23">
        <f>(C7+E7)/2</f>
        <v>450</v>
      </c>
      <c r="H7" s="22"/>
      <c r="I7" s="23">
        <f>G7*H7</f>
        <v>0</v>
      </c>
    </row>
    <row r="8" spans="7:9" ht="12.75">
      <c r="G8" s="22"/>
      <c r="H8" s="22"/>
      <c r="I8" s="22"/>
    </row>
    <row r="9" spans="1:9" ht="12.75">
      <c r="A9" s="28" t="s">
        <v>39</v>
      </c>
      <c r="B9" s="28"/>
      <c r="C9" s="27" t="s">
        <v>31</v>
      </c>
      <c r="D9" s="27"/>
      <c r="E9" s="27"/>
      <c r="F9" s="27"/>
      <c r="G9" s="22" t="s">
        <v>28</v>
      </c>
      <c r="H9" s="22" t="s">
        <v>30</v>
      </c>
      <c r="I9" s="22" t="s">
        <v>29</v>
      </c>
    </row>
    <row r="10" spans="2:9" ht="12.75">
      <c r="B10" t="s">
        <v>41</v>
      </c>
      <c r="C10" s="3">
        <v>5500</v>
      </c>
      <c r="D10" t="s">
        <v>40</v>
      </c>
      <c r="E10" s="3">
        <v>7500</v>
      </c>
      <c r="F10" t="s">
        <v>52</v>
      </c>
      <c r="G10" s="23">
        <f>(C10+E10)/2</f>
        <v>6500</v>
      </c>
      <c r="H10" s="22"/>
      <c r="I10" s="23">
        <f>G10*H10</f>
        <v>0</v>
      </c>
    </row>
    <row r="11" spans="2:9" ht="12.75">
      <c r="B11" t="s">
        <v>42</v>
      </c>
      <c r="C11" s="3">
        <v>7500</v>
      </c>
      <c r="D11" t="s">
        <v>40</v>
      </c>
      <c r="E11" s="3">
        <v>9500</v>
      </c>
      <c r="F11" t="s">
        <v>52</v>
      </c>
      <c r="G11" s="23">
        <f aca="true" t="shared" si="0" ref="G11:G20">(C11+E11)/2</f>
        <v>8500</v>
      </c>
      <c r="H11" s="22"/>
      <c r="I11" s="23">
        <f aca="true" t="shared" si="1" ref="I11:I20">G11*H11</f>
        <v>0</v>
      </c>
    </row>
    <row r="12" spans="2:9" ht="12.75">
      <c r="B12" t="s">
        <v>43</v>
      </c>
      <c r="C12" s="3">
        <v>19000</v>
      </c>
      <c r="D12" t="s">
        <v>40</v>
      </c>
      <c r="E12" s="3">
        <v>28000</v>
      </c>
      <c r="F12" t="s">
        <v>52</v>
      </c>
      <c r="G12" s="23">
        <f t="shared" si="0"/>
        <v>23500</v>
      </c>
      <c r="H12" s="22"/>
      <c r="I12" s="23">
        <f t="shared" si="1"/>
        <v>0</v>
      </c>
    </row>
    <row r="13" spans="2:9" ht="12.75">
      <c r="B13" t="s">
        <v>44</v>
      </c>
      <c r="C13" s="3">
        <v>8000</v>
      </c>
      <c r="D13" t="s">
        <v>40</v>
      </c>
      <c r="E13" s="3">
        <v>13000</v>
      </c>
      <c r="F13" t="s">
        <v>52</v>
      </c>
      <c r="G13" s="23">
        <f t="shared" si="0"/>
        <v>10500</v>
      </c>
      <c r="H13" s="22"/>
      <c r="I13" s="23">
        <f t="shared" si="1"/>
        <v>0</v>
      </c>
    </row>
    <row r="14" spans="2:9" ht="12.75">
      <c r="B14" t="s">
        <v>45</v>
      </c>
      <c r="C14" s="3">
        <v>21000</v>
      </c>
      <c r="D14" t="s">
        <v>40</v>
      </c>
      <c r="E14" s="3">
        <v>29000</v>
      </c>
      <c r="F14" t="s">
        <v>52</v>
      </c>
      <c r="G14" s="23">
        <f t="shared" si="0"/>
        <v>25000</v>
      </c>
      <c r="H14" s="22"/>
      <c r="I14" s="23">
        <f t="shared" si="1"/>
        <v>0</v>
      </c>
    </row>
    <row r="15" spans="2:9" ht="12.75">
      <c r="B15" t="s">
        <v>46</v>
      </c>
      <c r="C15" s="3">
        <v>25000</v>
      </c>
      <c r="D15" t="s">
        <v>40</v>
      </c>
      <c r="E15" s="3">
        <v>36000</v>
      </c>
      <c r="F15" t="s">
        <v>52</v>
      </c>
      <c r="G15" s="23">
        <f t="shared" si="0"/>
        <v>30500</v>
      </c>
      <c r="H15" s="22"/>
      <c r="I15" s="23">
        <f t="shared" si="1"/>
        <v>0</v>
      </c>
    </row>
    <row r="16" spans="2:9" ht="12.75">
      <c r="B16" t="s">
        <v>47</v>
      </c>
      <c r="C16" s="3">
        <v>28000</v>
      </c>
      <c r="D16" t="s">
        <v>40</v>
      </c>
      <c r="E16" s="3">
        <v>38000</v>
      </c>
      <c r="F16" t="s">
        <v>52</v>
      </c>
      <c r="G16" s="23">
        <f t="shared" si="0"/>
        <v>33000</v>
      </c>
      <c r="H16" s="22"/>
      <c r="I16" s="23">
        <f t="shared" si="1"/>
        <v>0</v>
      </c>
    </row>
    <row r="17" spans="2:9" ht="12.75">
      <c r="B17" t="s">
        <v>48</v>
      </c>
      <c r="C17" s="3">
        <v>50000</v>
      </c>
      <c r="D17" t="s">
        <v>40</v>
      </c>
      <c r="E17" s="3">
        <v>60000</v>
      </c>
      <c r="F17" t="s">
        <v>52</v>
      </c>
      <c r="G17" s="23">
        <f t="shared" si="0"/>
        <v>55000</v>
      </c>
      <c r="H17" s="22"/>
      <c r="I17" s="23">
        <f t="shared" si="1"/>
        <v>0</v>
      </c>
    </row>
    <row r="18" spans="2:9" ht="12.75">
      <c r="B18" t="s">
        <v>49</v>
      </c>
      <c r="C18" s="3">
        <v>65000</v>
      </c>
      <c r="D18" t="s">
        <v>40</v>
      </c>
      <c r="E18" s="3">
        <v>100000</v>
      </c>
      <c r="F18" t="s">
        <v>52</v>
      </c>
      <c r="G18" s="23">
        <f t="shared" si="0"/>
        <v>82500</v>
      </c>
      <c r="H18" s="22"/>
      <c r="I18" s="23">
        <f t="shared" si="1"/>
        <v>0</v>
      </c>
    </row>
    <row r="19" spans="2:9" ht="12.75">
      <c r="B19" t="s">
        <v>50</v>
      </c>
      <c r="C19" s="3">
        <v>55000</v>
      </c>
      <c r="D19" t="s">
        <v>40</v>
      </c>
      <c r="E19" s="3">
        <v>90000</v>
      </c>
      <c r="F19" t="s">
        <v>52</v>
      </c>
      <c r="G19" s="23">
        <f t="shared" si="0"/>
        <v>72500</v>
      </c>
      <c r="H19" s="22"/>
      <c r="I19" s="23">
        <f t="shared" si="1"/>
        <v>0</v>
      </c>
    </row>
    <row r="20" spans="2:9" ht="12.75">
      <c r="B20" t="s">
        <v>51</v>
      </c>
      <c r="C20" s="3">
        <v>60000</v>
      </c>
      <c r="D20" t="s">
        <v>40</v>
      </c>
      <c r="E20" s="3">
        <v>80000</v>
      </c>
      <c r="F20" t="s">
        <v>52</v>
      </c>
      <c r="G20" s="23">
        <f t="shared" si="0"/>
        <v>70000</v>
      </c>
      <c r="H20" s="22"/>
      <c r="I20" s="23">
        <f t="shared" si="1"/>
        <v>0</v>
      </c>
    </row>
    <row r="21" spans="3:9" ht="12.75">
      <c r="C21" s="3"/>
      <c r="E21" s="3"/>
      <c r="G21" s="23"/>
      <c r="H21" s="22"/>
      <c r="I21" s="23"/>
    </row>
    <row r="22" spans="1:9" ht="12.75">
      <c r="A22" s="28" t="s">
        <v>53</v>
      </c>
      <c r="B22" s="28"/>
      <c r="C22" s="27" t="s">
        <v>31</v>
      </c>
      <c r="D22" s="27"/>
      <c r="E22" s="27"/>
      <c r="F22" s="27"/>
      <c r="G22" s="22" t="s">
        <v>28</v>
      </c>
      <c r="H22" s="22" t="s">
        <v>30</v>
      </c>
      <c r="I22" s="22" t="s">
        <v>29</v>
      </c>
    </row>
    <row r="23" spans="2:9" ht="12.75">
      <c r="B23" t="s">
        <v>45</v>
      </c>
      <c r="C23" s="3">
        <v>15000</v>
      </c>
      <c r="D23" t="s">
        <v>40</v>
      </c>
      <c r="E23" s="3">
        <v>20000</v>
      </c>
      <c r="F23" t="s">
        <v>52</v>
      </c>
      <c r="G23" s="23">
        <f>(C23+E23)/2</f>
        <v>17500</v>
      </c>
      <c r="H23" s="22"/>
      <c r="I23" s="23">
        <f>G23*H23</f>
        <v>0</v>
      </c>
    </row>
    <row r="24" spans="3:9" ht="12.75">
      <c r="C24" s="3"/>
      <c r="E24" s="3"/>
      <c r="G24" s="23"/>
      <c r="H24" s="22"/>
      <c r="I24" s="23"/>
    </row>
    <row r="25" spans="1:9" ht="12.75">
      <c r="A25" s="28" t="s">
        <v>58</v>
      </c>
      <c r="B25" s="28"/>
      <c r="C25" s="27" t="s">
        <v>31</v>
      </c>
      <c r="D25" s="27"/>
      <c r="E25" s="27"/>
      <c r="F25" s="27"/>
      <c r="G25" s="22" t="s">
        <v>28</v>
      </c>
      <c r="H25" s="22" t="s">
        <v>30</v>
      </c>
      <c r="I25" s="22" t="s">
        <v>29</v>
      </c>
    </row>
    <row r="26" spans="2:9" ht="12.75">
      <c r="B26" t="s">
        <v>4</v>
      </c>
      <c r="C26" s="3">
        <v>200</v>
      </c>
      <c r="D26" t="s">
        <v>40</v>
      </c>
      <c r="E26" s="3">
        <v>275</v>
      </c>
      <c r="F26" t="s">
        <v>7</v>
      </c>
      <c r="G26" s="23">
        <f aca="true" t="shared" si="2" ref="G26:G31">(C26+E26)/2</f>
        <v>237.5</v>
      </c>
      <c r="H26" s="22"/>
      <c r="I26" s="23">
        <f aca="true" t="shared" si="3" ref="I26:I31">G26*H26</f>
        <v>0</v>
      </c>
    </row>
    <row r="27" spans="2:9" ht="12.75">
      <c r="B27" t="s">
        <v>3</v>
      </c>
      <c r="C27" s="3">
        <v>225</v>
      </c>
      <c r="D27" t="s">
        <v>40</v>
      </c>
      <c r="E27" s="3">
        <v>325</v>
      </c>
      <c r="F27" t="s">
        <v>7</v>
      </c>
      <c r="G27" s="23">
        <f t="shared" si="2"/>
        <v>275</v>
      </c>
      <c r="H27" s="22"/>
      <c r="I27" s="23">
        <f t="shared" si="3"/>
        <v>0</v>
      </c>
    </row>
    <row r="28" spans="2:9" ht="12.75">
      <c r="B28" t="s">
        <v>5</v>
      </c>
      <c r="C28" s="3">
        <v>180</v>
      </c>
      <c r="D28" t="s">
        <v>40</v>
      </c>
      <c r="E28" s="3">
        <v>250</v>
      </c>
      <c r="F28" t="s">
        <v>7</v>
      </c>
      <c r="G28" s="23">
        <f t="shared" si="2"/>
        <v>215</v>
      </c>
      <c r="H28" s="22"/>
      <c r="I28" s="23">
        <f t="shared" si="3"/>
        <v>0</v>
      </c>
    </row>
    <row r="29" spans="2:9" ht="12.75">
      <c r="B29" t="s">
        <v>6</v>
      </c>
      <c r="C29" s="3">
        <v>250</v>
      </c>
      <c r="D29" t="s">
        <v>40</v>
      </c>
      <c r="E29" s="3">
        <v>300</v>
      </c>
      <c r="F29" t="s">
        <v>7</v>
      </c>
      <c r="G29" s="23">
        <f t="shared" si="2"/>
        <v>275</v>
      </c>
      <c r="H29" s="22"/>
      <c r="I29" s="23">
        <f t="shared" si="3"/>
        <v>0</v>
      </c>
    </row>
    <row r="30" spans="2:9" ht="12.75">
      <c r="B30" t="s">
        <v>54</v>
      </c>
      <c r="C30" s="3">
        <v>25</v>
      </c>
      <c r="D30" t="s">
        <v>40</v>
      </c>
      <c r="E30" s="3">
        <v>50</v>
      </c>
      <c r="F30" t="s">
        <v>7</v>
      </c>
      <c r="G30" s="23">
        <f t="shared" si="2"/>
        <v>37.5</v>
      </c>
      <c r="H30" s="22"/>
      <c r="I30" s="23">
        <f t="shared" si="3"/>
        <v>0</v>
      </c>
    </row>
    <row r="31" spans="2:9" ht="12.75">
      <c r="B31" t="s">
        <v>55</v>
      </c>
      <c r="C31" s="3">
        <v>50</v>
      </c>
      <c r="D31" t="s">
        <v>40</v>
      </c>
      <c r="E31" s="3">
        <v>75</v>
      </c>
      <c r="F31" t="s">
        <v>7</v>
      </c>
      <c r="G31" s="23">
        <f t="shared" si="2"/>
        <v>62.5</v>
      </c>
      <c r="H31" s="22"/>
      <c r="I31" s="23">
        <f t="shared" si="3"/>
        <v>0</v>
      </c>
    </row>
    <row r="32" spans="3:9" ht="12.75">
      <c r="C32" s="3"/>
      <c r="E32" s="3"/>
      <c r="G32" s="23"/>
      <c r="H32" s="22"/>
      <c r="I32" s="23"/>
    </row>
    <row r="33" spans="1:9" ht="12.75">
      <c r="A33" t="s">
        <v>82</v>
      </c>
      <c r="C33" s="3"/>
      <c r="E33" s="3"/>
      <c r="G33" s="23"/>
      <c r="H33" s="22"/>
      <c r="I33" s="23"/>
    </row>
    <row r="34" spans="2:9" ht="12.75">
      <c r="B34" t="s">
        <v>83</v>
      </c>
      <c r="C34" s="3"/>
      <c r="E34" s="3"/>
      <c r="G34" s="23"/>
      <c r="H34" s="22"/>
      <c r="I34" s="24">
        <f>0.6*SUM(I26:I31)/0.4</f>
        <v>0</v>
      </c>
    </row>
    <row r="35" spans="2:9" ht="12.75">
      <c r="B35" t="s">
        <v>96</v>
      </c>
      <c r="C35" s="3">
        <f>0.06*($I$34+SUM($I$26:$I$31))</f>
        <v>0</v>
      </c>
      <c r="E35" s="3"/>
      <c r="G35" s="23"/>
      <c r="H35" s="22"/>
      <c r="I35" s="23"/>
    </row>
    <row r="36" spans="2:9" ht="12.75">
      <c r="B36" t="s">
        <v>97</v>
      </c>
      <c r="C36" s="3">
        <f>0.07*($I$34+SUM($I$26:$I$31))</f>
        <v>0</v>
      </c>
      <c r="E36" s="3"/>
      <c r="G36" s="23"/>
      <c r="H36" s="22"/>
      <c r="I36" s="23"/>
    </row>
    <row r="37" spans="2:9" ht="12.75">
      <c r="B37" t="s">
        <v>98</v>
      </c>
      <c r="C37" s="3">
        <f>0.03*($I$34+SUM($I$26:$I$31))</f>
        <v>0</v>
      </c>
      <c r="E37" s="3"/>
      <c r="G37" s="23"/>
      <c r="H37" s="22"/>
      <c r="I37" s="23"/>
    </row>
    <row r="38" spans="2:9" ht="12.75">
      <c r="B38" t="s">
        <v>99</v>
      </c>
      <c r="C38" s="3">
        <f>0.08*($I$34+SUM($I$26:$I$31))</f>
        <v>0</v>
      </c>
      <c r="E38" s="3"/>
      <c r="G38" s="23"/>
      <c r="H38" s="22"/>
      <c r="I38" s="23"/>
    </row>
    <row r="39" spans="2:9" ht="12.75">
      <c r="B39" t="s">
        <v>100</v>
      </c>
      <c r="C39" s="3">
        <f>0.09*($I$34+SUM($I$26:$I$31))</f>
        <v>0</v>
      </c>
      <c r="E39" s="3"/>
      <c r="G39" s="23"/>
      <c r="H39" s="22"/>
      <c r="I39" s="23"/>
    </row>
    <row r="40" spans="2:9" ht="12.75">
      <c r="B40" t="s">
        <v>101</v>
      </c>
      <c r="C40" s="3">
        <f>0.14*($I$34+SUM($I$26:$I$31))</f>
        <v>0</v>
      </c>
      <c r="E40" s="3"/>
      <c r="G40" s="23"/>
      <c r="H40" s="22"/>
      <c r="I40" s="23"/>
    </row>
    <row r="41" spans="2:9" ht="12.75">
      <c r="B41" t="s">
        <v>102</v>
      </c>
      <c r="C41" s="3">
        <f>0.13*($I$34+SUM($I$26:$I$31))</f>
        <v>0</v>
      </c>
      <c r="E41" s="3"/>
      <c r="G41" s="23"/>
      <c r="H41" s="22"/>
      <c r="I41" s="23"/>
    </row>
    <row r="42" spans="3:9" ht="12.75">
      <c r="C42" s="3"/>
      <c r="E42" s="3"/>
      <c r="G42" s="23"/>
      <c r="H42" s="22"/>
      <c r="I42" s="23"/>
    </row>
    <row r="43" spans="1:9" ht="12.75">
      <c r="A43" t="s">
        <v>60</v>
      </c>
      <c r="C43" s="27" t="s">
        <v>31</v>
      </c>
      <c r="D43" s="27"/>
      <c r="E43" s="27"/>
      <c r="F43" s="27"/>
      <c r="G43" s="22" t="s">
        <v>28</v>
      </c>
      <c r="H43" s="22" t="s">
        <v>30</v>
      </c>
      <c r="I43" s="22" t="s">
        <v>29</v>
      </c>
    </row>
    <row r="44" spans="2:9" ht="12.75">
      <c r="B44" t="s">
        <v>61</v>
      </c>
      <c r="C44" s="3">
        <v>250</v>
      </c>
      <c r="D44" t="s">
        <v>40</v>
      </c>
      <c r="E44" s="3">
        <v>500</v>
      </c>
      <c r="F44" t="s">
        <v>52</v>
      </c>
      <c r="G44" s="23">
        <f aca="true" t="shared" si="4" ref="G44:G49">(C44+E44)/2</f>
        <v>375</v>
      </c>
      <c r="H44" s="22"/>
      <c r="I44" s="23">
        <f aca="true" t="shared" si="5" ref="I44:I49">G44*H44</f>
        <v>0</v>
      </c>
    </row>
    <row r="45" spans="2:9" ht="12.75">
      <c r="B45" t="s">
        <v>62</v>
      </c>
      <c r="C45" s="3">
        <v>150</v>
      </c>
      <c r="D45" t="s">
        <v>40</v>
      </c>
      <c r="E45" s="3">
        <v>350</v>
      </c>
      <c r="F45" t="s">
        <v>52</v>
      </c>
      <c r="G45" s="23">
        <f t="shared" si="4"/>
        <v>250</v>
      </c>
      <c r="H45" s="22"/>
      <c r="I45" s="23">
        <f t="shared" si="5"/>
        <v>0</v>
      </c>
    </row>
    <row r="46" spans="2:9" ht="12.75">
      <c r="B46" t="s">
        <v>63</v>
      </c>
      <c r="C46" s="3">
        <v>1000</v>
      </c>
      <c r="D46" t="s">
        <v>40</v>
      </c>
      <c r="E46" s="3">
        <v>3000</v>
      </c>
      <c r="F46" t="s">
        <v>52</v>
      </c>
      <c r="G46" s="23">
        <f t="shared" si="4"/>
        <v>2000</v>
      </c>
      <c r="H46" s="22"/>
      <c r="I46" s="23">
        <f t="shared" si="5"/>
        <v>0</v>
      </c>
    </row>
    <row r="47" spans="2:9" ht="12.75">
      <c r="B47" t="s">
        <v>64</v>
      </c>
      <c r="C47" s="3">
        <v>1200</v>
      </c>
      <c r="D47" t="s">
        <v>40</v>
      </c>
      <c r="E47" s="3">
        <v>1800</v>
      </c>
      <c r="F47" t="s">
        <v>52</v>
      </c>
      <c r="G47" s="23">
        <f t="shared" si="4"/>
        <v>1500</v>
      </c>
      <c r="H47" s="22"/>
      <c r="I47" s="23">
        <f t="shared" si="5"/>
        <v>0</v>
      </c>
    </row>
    <row r="48" spans="2:9" ht="12.75">
      <c r="B48" t="s">
        <v>65</v>
      </c>
      <c r="C48" s="3">
        <v>1600</v>
      </c>
      <c r="D48" t="s">
        <v>40</v>
      </c>
      <c r="E48" s="3">
        <v>2200</v>
      </c>
      <c r="F48" t="s">
        <v>52</v>
      </c>
      <c r="G48" s="23">
        <f t="shared" si="4"/>
        <v>1900</v>
      </c>
      <c r="H48" s="22"/>
      <c r="I48" s="23">
        <f t="shared" si="5"/>
        <v>0</v>
      </c>
    </row>
    <row r="49" spans="2:9" ht="12.75">
      <c r="B49" t="s">
        <v>66</v>
      </c>
      <c r="C49" s="3">
        <v>2600</v>
      </c>
      <c r="D49" t="s">
        <v>40</v>
      </c>
      <c r="E49" s="3">
        <v>6500</v>
      </c>
      <c r="F49" t="s">
        <v>52</v>
      </c>
      <c r="G49" s="23">
        <f t="shared" si="4"/>
        <v>4550</v>
      </c>
      <c r="H49" s="22"/>
      <c r="I49" s="23">
        <f t="shared" si="5"/>
        <v>0</v>
      </c>
    </row>
    <row r="50" spans="3:9" ht="12.75">
      <c r="C50" s="3"/>
      <c r="E50" s="3"/>
      <c r="G50" s="23"/>
      <c r="H50" s="22"/>
      <c r="I50" s="23"/>
    </row>
    <row r="51" spans="2:9" ht="12.75">
      <c r="B51" s="7" t="s">
        <v>67</v>
      </c>
      <c r="C51" s="3"/>
      <c r="E51" s="3"/>
      <c r="G51" s="23"/>
      <c r="H51" s="22"/>
      <c r="I51" s="23"/>
    </row>
    <row r="52" spans="5:9" ht="12.75">
      <c r="E52" s="3"/>
      <c r="G52" s="22"/>
      <c r="H52" s="22"/>
      <c r="I52" s="22"/>
    </row>
    <row r="53" spans="1:9" ht="12.75">
      <c r="A53" s="28" t="s">
        <v>68</v>
      </c>
      <c r="B53" s="28"/>
      <c r="C53" s="2"/>
      <c r="D53" s="2"/>
      <c r="E53" s="27" t="s">
        <v>31</v>
      </c>
      <c r="F53" s="27"/>
      <c r="G53" s="22" t="s">
        <v>28</v>
      </c>
      <c r="H53" s="22" t="s">
        <v>30</v>
      </c>
      <c r="I53" s="22" t="s">
        <v>29</v>
      </c>
    </row>
    <row r="54" spans="2:9" ht="12.75">
      <c r="B54" t="s">
        <v>69</v>
      </c>
      <c r="C54" s="3">
        <v>30</v>
      </c>
      <c r="D54" t="s">
        <v>40</v>
      </c>
      <c r="E54" s="3">
        <v>50</v>
      </c>
      <c r="F54" t="s">
        <v>2</v>
      </c>
      <c r="G54" s="23">
        <f aca="true" t="shared" si="6" ref="G54:G66">(C54+E54)/2</f>
        <v>40</v>
      </c>
      <c r="H54" s="22"/>
      <c r="I54" s="23">
        <f aca="true" t="shared" si="7" ref="I54:I66">G54*H54</f>
        <v>0</v>
      </c>
    </row>
    <row r="55" spans="2:9" ht="12.75">
      <c r="B55" t="s">
        <v>70</v>
      </c>
      <c r="C55" s="3">
        <v>40</v>
      </c>
      <c r="D55" t="s">
        <v>40</v>
      </c>
      <c r="E55" s="3">
        <v>55</v>
      </c>
      <c r="F55" t="s">
        <v>2</v>
      </c>
      <c r="G55" s="23">
        <f t="shared" si="6"/>
        <v>47.5</v>
      </c>
      <c r="H55" s="22"/>
      <c r="I55" s="23">
        <f t="shared" si="7"/>
        <v>0</v>
      </c>
    </row>
    <row r="56" spans="2:9" ht="12.75">
      <c r="B56" t="s">
        <v>71</v>
      </c>
      <c r="C56" s="3">
        <v>70</v>
      </c>
      <c r="D56" t="s">
        <v>40</v>
      </c>
      <c r="E56" s="3">
        <v>85</v>
      </c>
      <c r="F56" t="s">
        <v>2</v>
      </c>
      <c r="G56" s="23">
        <f t="shared" si="6"/>
        <v>77.5</v>
      </c>
      <c r="H56" s="22"/>
      <c r="I56" s="23">
        <f t="shared" si="7"/>
        <v>0</v>
      </c>
    </row>
    <row r="57" spans="2:9" ht="12.75">
      <c r="B57" t="s">
        <v>72</v>
      </c>
      <c r="C57" s="3">
        <v>60</v>
      </c>
      <c r="D57" t="s">
        <v>40</v>
      </c>
      <c r="E57" s="3">
        <v>80</v>
      </c>
      <c r="F57" t="s">
        <v>2</v>
      </c>
      <c r="G57" s="23">
        <f t="shared" si="6"/>
        <v>70</v>
      </c>
      <c r="H57" s="22"/>
      <c r="I57" s="23">
        <f t="shared" si="7"/>
        <v>0</v>
      </c>
    </row>
    <row r="58" spans="2:9" ht="12.75">
      <c r="B58" t="s">
        <v>73</v>
      </c>
      <c r="C58" s="3">
        <v>50</v>
      </c>
      <c r="D58" t="s">
        <v>40</v>
      </c>
      <c r="E58" s="3">
        <v>65</v>
      </c>
      <c r="F58" t="s">
        <v>2</v>
      </c>
      <c r="G58" s="23">
        <f t="shared" si="6"/>
        <v>57.5</v>
      </c>
      <c r="H58" s="22"/>
      <c r="I58" s="23">
        <f t="shared" si="7"/>
        <v>0</v>
      </c>
    </row>
    <row r="59" spans="2:9" ht="12.75">
      <c r="B59" t="s">
        <v>74</v>
      </c>
      <c r="C59" s="3">
        <v>75</v>
      </c>
      <c r="D59" t="s">
        <v>40</v>
      </c>
      <c r="E59" s="3">
        <v>95</v>
      </c>
      <c r="F59" t="s">
        <v>2</v>
      </c>
      <c r="G59" s="23">
        <f t="shared" si="6"/>
        <v>85</v>
      </c>
      <c r="H59" s="22"/>
      <c r="I59" s="23">
        <f t="shared" si="7"/>
        <v>0</v>
      </c>
    </row>
    <row r="60" spans="2:9" ht="12.75">
      <c r="B60" t="s">
        <v>75</v>
      </c>
      <c r="C60" s="3">
        <v>65</v>
      </c>
      <c r="D60" t="s">
        <v>40</v>
      </c>
      <c r="E60" s="3">
        <v>85</v>
      </c>
      <c r="F60" t="s">
        <v>2</v>
      </c>
      <c r="G60" s="23">
        <f t="shared" si="6"/>
        <v>75</v>
      </c>
      <c r="H60" s="22"/>
      <c r="I60" s="23">
        <f t="shared" si="7"/>
        <v>0</v>
      </c>
    </row>
    <row r="61" spans="2:9" ht="12.75">
      <c r="B61" t="s">
        <v>76</v>
      </c>
      <c r="C61" s="3">
        <v>55</v>
      </c>
      <c r="D61" t="s">
        <v>40</v>
      </c>
      <c r="E61" s="3">
        <v>75</v>
      </c>
      <c r="F61" t="s">
        <v>2</v>
      </c>
      <c r="G61" s="23">
        <f t="shared" si="6"/>
        <v>65</v>
      </c>
      <c r="H61" s="22"/>
      <c r="I61" s="23">
        <f t="shared" si="7"/>
        <v>0</v>
      </c>
    </row>
    <row r="62" spans="2:9" ht="12.75">
      <c r="B62" t="s">
        <v>77</v>
      </c>
      <c r="C62" s="3">
        <v>90</v>
      </c>
      <c r="D62" t="s">
        <v>40</v>
      </c>
      <c r="E62" s="3">
        <v>110</v>
      </c>
      <c r="F62" t="s">
        <v>2</v>
      </c>
      <c r="G62" s="23">
        <f t="shared" si="6"/>
        <v>100</v>
      </c>
      <c r="H62" s="22"/>
      <c r="I62" s="23">
        <f t="shared" si="7"/>
        <v>0</v>
      </c>
    </row>
    <row r="63" spans="2:9" ht="12.75">
      <c r="B63" t="s">
        <v>79</v>
      </c>
      <c r="C63" s="3">
        <v>125</v>
      </c>
      <c r="D63" t="s">
        <v>40</v>
      </c>
      <c r="E63" s="3">
        <v>135</v>
      </c>
      <c r="F63" t="s">
        <v>2</v>
      </c>
      <c r="G63" s="23">
        <f t="shared" si="6"/>
        <v>130</v>
      </c>
      <c r="H63" s="22"/>
      <c r="I63" s="23">
        <f t="shared" si="7"/>
        <v>0</v>
      </c>
    </row>
    <row r="64" spans="2:9" ht="12.75">
      <c r="B64" t="s">
        <v>80</v>
      </c>
      <c r="C64" s="3">
        <v>145</v>
      </c>
      <c r="D64" t="s">
        <v>40</v>
      </c>
      <c r="E64" s="3">
        <v>155</v>
      </c>
      <c r="F64" t="s">
        <v>2</v>
      </c>
      <c r="G64" s="23">
        <f t="shared" si="6"/>
        <v>150</v>
      </c>
      <c r="H64" s="22"/>
      <c r="I64" s="23">
        <f t="shared" si="7"/>
        <v>0</v>
      </c>
    </row>
    <row r="65" spans="2:9" ht="12.75">
      <c r="B65" t="s">
        <v>81</v>
      </c>
      <c r="C65" s="3">
        <v>165</v>
      </c>
      <c r="D65" t="s">
        <v>40</v>
      </c>
      <c r="E65" s="3">
        <v>175</v>
      </c>
      <c r="F65" t="s">
        <v>2</v>
      </c>
      <c r="G65" s="23">
        <f t="shared" si="6"/>
        <v>170</v>
      </c>
      <c r="H65" s="22"/>
      <c r="I65" s="23">
        <f t="shared" si="7"/>
        <v>0</v>
      </c>
    </row>
    <row r="66" spans="2:9" ht="12.75">
      <c r="B66" t="s">
        <v>78</v>
      </c>
      <c r="C66" s="3">
        <v>250</v>
      </c>
      <c r="D66" t="s">
        <v>40</v>
      </c>
      <c r="E66" s="3">
        <v>350</v>
      </c>
      <c r="F66" t="s">
        <v>2</v>
      </c>
      <c r="G66" s="23">
        <f t="shared" si="6"/>
        <v>300</v>
      </c>
      <c r="H66" s="22"/>
      <c r="I66" s="23">
        <f t="shared" si="7"/>
        <v>0</v>
      </c>
    </row>
    <row r="67" spans="7:9" ht="12.75">
      <c r="G67" s="22"/>
      <c r="H67" s="22"/>
      <c r="I67" s="22"/>
    </row>
    <row r="68" spans="1:9" ht="12.75">
      <c r="A68" t="s">
        <v>84</v>
      </c>
      <c r="C68" s="27" t="s">
        <v>31</v>
      </c>
      <c r="D68" s="27"/>
      <c r="E68" s="27"/>
      <c r="F68" s="27"/>
      <c r="G68" s="22" t="s">
        <v>28</v>
      </c>
      <c r="H68" s="22" t="s">
        <v>30</v>
      </c>
      <c r="I68" s="22" t="s">
        <v>29</v>
      </c>
    </row>
    <row r="69" spans="2:9" ht="12.75">
      <c r="B69" t="s">
        <v>85</v>
      </c>
      <c r="C69" s="3">
        <v>75</v>
      </c>
      <c r="D69" t="s">
        <v>40</v>
      </c>
      <c r="E69" s="3">
        <v>150</v>
      </c>
      <c r="F69" t="s">
        <v>1</v>
      </c>
      <c r="G69" s="23">
        <f>(C69+E69)/2</f>
        <v>112.5</v>
      </c>
      <c r="H69" s="22"/>
      <c r="I69" s="23">
        <f>G69*H69</f>
        <v>0</v>
      </c>
    </row>
    <row r="70" spans="2:9" ht="12.75">
      <c r="B70" t="s">
        <v>86</v>
      </c>
      <c r="C70" s="3">
        <v>175</v>
      </c>
      <c r="D70" t="s">
        <v>40</v>
      </c>
      <c r="E70" s="3">
        <v>350</v>
      </c>
      <c r="F70" t="s">
        <v>1</v>
      </c>
      <c r="G70" s="23">
        <f>(C70+E70)/2</f>
        <v>262.5</v>
      </c>
      <c r="H70" s="22"/>
      <c r="I70" s="23">
        <f>G70*H70</f>
        <v>0</v>
      </c>
    </row>
    <row r="71" spans="2:9" ht="12.75">
      <c r="B71" t="s">
        <v>87</v>
      </c>
      <c r="C71" s="3">
        <v>110</v>
      </c>
      <c r="D71" t="s">
        <v>40</v>
      </c>
      <c r="E71" s="3">
        <v>220</v>
      </c>
      <c r="F71" t="s">
        <v>1</v>
      </c>
      <c r="G71" s="23">
        <f>(C71+E71)/2</f>
        <v>165</v>
      </c>
      <c r="H71" s="22"/>
      <c r="I71" s="23">
        <f>G71*H71</f>
        <v>0</v>
      </c>
    </row>
    <row r="72" spans="2:9" ht="12.75">
      <c r="B72" t="s">
        <v>88</v>
      </c>
      <c r="C72" s="3">
        <v>240</v>
      </c>
      <c r="D72" t="s">
        <v>40</v>
      </c>
      <c r="E72" s="3">
        <v>480</v>
      </c>
      <c r="F72" t="s">
        <v>1</v>
      </c>
      <c r="G72" s="23">
        <f>(C72+E72)/2</f>
        <v>360</v>
      </c>
      <c r="H72" s="22"/>
      <c r="I72" s="23">
        <f>G72*H72</f>
        <v>0</v>
      </c>
    </row>
    <row r="73" spans="7:9" ht="12.75">
      <c r="G73" s="22"/>
      <c r="H73" s="22"/>
      <c r="I73" s="22"/>
    </row>
    <row r="74" spans="1:9" ht="12.75">
      <c r="A74" t="s">
        <v>89</v>
      </c>
      <c r="C74" s="27" t="s">
        <v>31</v>
      </c>
      <c r="D74" s="27"/>
      <c r="E74" s="27"/>
      <c r="F74" s="27"/>
      <c r="G74" s="22" t="s">
        <v>28</v>
      </c>
      <c r="H74" s="22" t="s">
        <v>30</v>
      </c>
      <c r="I74" s="22" t="s">
        <v>29</v>
      </c>
    </row>
    <row r="75" spans="2:9" ht="12.75">
      <c r="B75" t="s">
        <v>90</v>
      </c>
      <c r="C75" s="3">
        <v>1000</v>
      </c>
      <c r="D75" t="s">
        <v>40</v>
      </c>
      <c r="E75" s="3">
        <v>1500</v>
      </c>
      <c r="F75" t="s">
        <v>1</v>
      </c>
      <c r="G75" s="23">
        <f>(C75+E75)/2</f>
        <v>1250</v>
      </c>
      <c r="H75" s="22"/>
      <c r="I75" s="23">
        <f>G75*H75</f>
        <v>0</v>
      </c>
    </row>
    <row r="76" spans="7:9" ht="12.75">
      <c r="G76" s="22"/>
      <c r="H76" s="22"/>
      <c r="I76" s="22"/>
    </row>
    <row r="77" spans="1:9" ht="12.75">
      <c r="A77" t="s">
        <v>91</v>
      </c>
      <c r="C77" s="27" t="s">
        <v>31</v>
      </c>
      <c r="D77" s="27"/>
      <c r="E77" s="27"/>
      <c r="F77" s="27"/>
      <c r="G77" s="22" t="s">
        <v>28</v>
      </c>
      <c r="H77" s="22" t="s">
        <v>30</v>
      </c>
      <c r="I77" s="22" t="s">
        <v>29</v>
      </c>
    </row>
    <row r="78" spans="2:9" ht="12.75">
      <c r="B78" t="s">
        <v>92</v>
      </c>
      <c r="C78" s="3">
        <v>750</v>
      </c>
      <c r="D78" t="s">
        <v>40</v>
      </c>
      <c r="E78" s="3">
        <v>1000</v>
      </c>
      <c r="F78" t="s">
        <v>94</v>
      </c>
      <c r="G78" s="23">
        <f>(C78+E78)/2</f>
        <v>875</v>
      </c>
      <c r="H78" s="22"/>
      <c r="I78" s="23">
        <f>G78*H78</f>
        <v>0</v>
      </c>
    </row>
    <row r="79" spans="2:9" ht="12.75">
      <c r="B79" t="s">
        <v>93</v>
      </c>
      <c r="C79" s="3">
        <v>1500</v>
      </c>
      <c r="D79" t="s">
        <v>40</v>
      </c>
      <c r="E79" s="3">
        <v>3000</v>
      </c>
      <c r="F79" t="s">
        <v>95</v>
      </c>
      <c r="G79" s="23">
        <f>(C79+E79)/2</f>
        <v>2250</v>
      </c>
      <c r="H79" s="22"/>
      <c r="I79" s="23">
        <f>G79*H79</f>
        <v>0</v>
      </c>
    </row>
    <row r="80" spans="7:9" ht="12.75">
      <c r="G80" s="22"/>
      <c r="H80" s="22"/>
      <c r="I80" s="22"/>
    </row>
    <row r="81" spans="1:9" ht="12.75">
      <c r="A81" s="28" t="s">
        <v>8</v>
      </c>
      <c r="B81" s="28"/>
      <c r="C81" s="2"/>
      <c r="D81" s="2"/>
      <c r="E81" s="27" t="s">
        <v>31</v>
      </c>
      <c r="F81" s="27"/>
      <c r="G81" s="22" t="s">
        <v>28</v>
      </c>
      <c r="H81" s="22" t="s">
        <v>30</v>
      </c>
      <c r="I81" s="22" t="s">
        <v>29</v>
      </c>
    </row>
    <row r="82" spans="2:9" ht="12.75">
      <c r="B82" t="s">
        <v>9</v>
      </c>
      <c r="E82" s="3">
        <v>400000</v>
      </c>
      <c r="F82" t="s">
        <v>16</v>
      </c>
      <c r="G82" s="23">
        <f aca="true" t="shared" si="8" ref="G82:G88">E82</f>
        <v>400000</v>
      </c>
      <c r="H82" s="22"/>
      <c r="I82" s="23">
        <f aca="true" t="shared" si="9" ref="I82:I88">G82*H82</f>
        <v>0</v>
      </c>
    </row>
    <row r="83" spans="2:9" ht="12.75">
      <c r="B83" t="s">
        <v>10</v>
      </c>
      <c r="E83" s="3">
        <v>320</v>
      </c>
      <c r="F83" t="s">
        <v>2</v>
      </c>
      <c r="G83" s="23">
        <f t="shared" si="8"/>
        <v>320</v>
      </c>
      <c r="H83" s="22"/>
      <c r="I83" s="23">
        <f t="shared" si="9"/>
        <v>0</v>
      </c>
    </row>
    <row r="84" spans="2:9" ht="12.75">
      <c r="B84" t="s">
        <v>11</v>
      </c>
      <c r="E84" s="3">
        <v>250000</v>
      </c>
      <c r="F84" t="s">
        <v>16</v>
      </c>
      <c r="G84" s="23">
        <f t="shared" si="8"/>
        <v>250000</v>
      </c>
      <c r="H84" s="22"/>
      <c r="I84" s="23">
        <f t="shared" si="9"/>
        <v>0</v>
      </c>
    </row>
    <row r="85" spans="2:9" ht="12.75">
      <c r="B85" t="s">
        <v>12</v>
      </c>
      <c r="E85" s="3">
        <v>160</v>
      </c>
      <c r="F85" t="s">
        <v>17</v>
      </c>
      <c r="G85" s="23">
        <f t="shared" si="8"/>
        <v>160</v>
      </c>
      <c r="H85" s="22"/>
      <c r="I85" s="23">
        <f t="shared" si="9"/>
        <v>0</v>
      </c>
    </row>
    <row r="86" spans="2:9" ht="12.75">
      <c r="B86" t="s">
        <v>13</v>
      </c>
      <c r="E86" s="3">
        <v>100000</v>
      </c>
      <c r="F86" t="s">
        <v>18</v>
      </c>
      <c r="G86" s="23">
        <f t="shared" si="8"/>
        <v>100000</v>
      </c>
      <c r="H86" s="22"/>
      <c r="I86" s="23">
        <f t="shared" si="9"/>
        <v>0</v>
      </c>
    </row>
    <row r="87" spans="2:9" ht="12.75">
      <c r="B87" t="s">
        <v>14</v>
      </c>
      <c r="E87" s="3">
        <v>80000</v>
      </c>
      <c r="F87" t="s">
        <v>1</v>
      </c>
      <c r="G87" s="23">
        <f t="shared" si="8"/>
        <v>80000</v>
      </c>
      <c r="H87" s="22"/>
      <c r="I87" s="23">
        <f t="shared" si="9"/>
        <v>0</v>
      </c>
    </row>
    <row r="88" spans="2:9" ht="12.75">
      <c r="B88" t="s">
        <v>15</v>
      </c>
      <c r="E88" s="3">
        <v>25000</v>
      </c>
      <c r="F88" t="s">
        <v>1</v>
      </c>
      <c r="G88" s="23">
        <f t="shared" si="8"/>
        <v>25000</v>
      </c>
      <c r="H88" s="22"/>
      <c r="I88" s="23">
        <f t="shared" si="9"/>
        <v>0</v>
      </c>
    </row>
    <row r="89" spans="5:9" ht="12.75">
      <c r="E89" s="3"/>
      <c r="G89" s="22"/>
      <c r="H89" s="22"/>
      <c r="I89" s="22"/>
    </row>
    <row r="90" spans="7:9" ht="12.75">
      <c r="G90" s="22"/>
      <c r="H90" s="22"/>
      <c r="I90" s="22"/>
    </row>
    <row r="91" spans="2:9" ht="12.75">
      <c r="B91" s="8" t="s">
        <v>19</v>
      </c>
      <c r="G91" s="22"/>
      <c r="H91" s="22"/>
      <c r="I91" s="22"/>
    </row>
    <row r="92" spans="7:9" ht="12.75">
      <c r="G92" s="22"/>
      <c r="H92" s="22"/>
      <c r="I92" s="22"/>
    </row>
    <row r="93" spans="1:9" ht="12.75">
      <c r="A93" t="s">
        <v>20</v>
      </c>
      <c r="C93" s="27" t="s">
        <v>31</v>
      </c>
      <c r="D93" s="27"/>
      <c r="E93" s="27"/>
      <c r="F93" s="27"/>
      <c r="G93" s="22" t="s">
        <v>28</v>
      </c>
      <c r="H93" s="22" t="s">
        <v>30</v>
      </c>
      <c r="I93" s="22" t="s">
        <v>29</v>
      </c>
    </row>
    <row r="94" spans="2:9" ht="12.75">
      <c r="B94" t="s">
        <v>21</v>
      </c>
      <c r="C94" s="3">
        <v>21</v>
      </c>
      <c r="D94" t="s">
        <v>40</v>
      </c>
      <c r="E94" s="3">
        <v>55</v>
      </c>
      <c r="F94" t="s">
        <v>103</v>
      </c>
      <c r="G94" s="24">
        <f>(21+55)/2</f>
        <v>38</v>
      </c>
      <c r="H94" s="22"/>
      <c r="I94" s="23">
        <f aca="true" t="shared" si="10" ref="I94:I100">G94*H94</f>
        <v>0</v>
      </c>
    </row>
    <row r="95" spans="2:9" ht="12.75">
      <c r="B95" t="s">
        <v>22</v>
      </c>
      <c r="C95" s="3">
        <v>19</v>
      </c>
      <c r="D95" t="s">
        <v>40</v>
      </c>
      <c r="E95" s="3">
        <v>28</v>
      </c>
      <c r="F95" t="s">
        <v>103</v>
      </c>
      <c r="G95" s="24">
        <f>(19+28)/2</f>
        <v>23.5</v>
      </c>
      <c r="H95" s="22"/>
      <c r="I95" s="23">
        <f t="shared" si="10"/>
        <v>0</v>
      </c>
    </row>
    <row r="96" spans="2:9" ht="12.75">
      <c r="B96" t="s">
        <v>23</v>
      </c>
      <c r="C96" s="3">
        <v>45</v>
      </c>
      <c r="D96" t="s">
        <v>40</v>
      </c>
      <c r="E96" s="3">
        <v>85</v>
      </c>
      <c r="F96" t="s">
        <v>103</v>
      </c>
      <c r="G96" s="24">
        <f>(45+85)/2</f>
        <v>65</v>
      </c>
      <c r="H96" s="22"/>
      <c r="I96" s="23">
        <f t="shared" si="10"/>
        <v>0</v>
      </c>
    </row>
    <row r="97" spans="2:9" ht="12.75">
      <c r="B97" t="s">
        <v>24</v>
      </c>
      <c r="C97" s="3">
        <v>58</v>
      </c>
      <c r="D97" t="s">
        <v>40</v>
      </c>
      <c r="E97" s="3">
        <v>75</v>
      </c>
      <c r="F97" t="s">
        <v>103</v>
      </c>
      <c r="G97" s="24">
        <f>(58+75)/2</f>
        <v>66.5</v>
      </c>
      <c r="H97" s="22"/>
      <c r="I97" s="23">
        <f t="shared" si="10"/>
        <v>0</v>
      </c>
    </row>
    <row r="98" spans="2:9" ht="12.75">
      <c r="B98" t="s">
        <v>25</v>
      </c>
      <c r="C98" s="3">
        <v>11</v>
      </c>
      <c r="D98" t="s">
        <v>40</v>
      </c>
      <c r="E98" s="3">
        <v>18</v>
      </c>
      <c r="F98" t="s">
        <v>103</v>
      </c>
      <c r="G98" s="24">
        <f>(11+18)/2</f>
        <v>14.5</v>
      </c>
      <c r="H98" s="22"/>
      <c r="I98" s="23">
        <f t="shared" si="10"/>
        <v>0</v>
      </c>
    </row>
    <row r="99" spans="2:9" ht="12.75">
      <c r="B99" t="s">
        <v>26</v>
      </c>
      <c r="C99" s="3">
        <v>35</v>
      </c>
      <c r="D99" t="s">
        <v>40</v>
      </c>
      <c r="E99" s="3">
        <v>45</v>
      </c>
      <c r="F99" t="s">
        <v>103</v>
      </c>
      <c r="G99" s="24">
        <f>(35+45)/2</f>
        <v>40</v>
      </c>
      <c r="H99" s="22"/>
      <c r="I99" s="23">
        <f t="shared" si="10"/>
        <v>0</v>
      </c>
    </row>
    <row r="100" spans="2:9" ht="12.75">
      <c r="B100" t="s">
        <v>27</v>
      </c>
      <c r="C100" s="3">
        <v>43</v>
      </c>
      <c r="D100" t="s">
        <v>40</v>
      </c>
      <c r="E100" s="3">
        <v>50</v>
      </c>
      <c r="F100" t="s">
        <v>103</v>
      </c>
      <c r="G100" s="24">
        <f>(43+50)/2</f>
        <v>46.5</v>
      </c>
      <c r="H100" s="22"/>
      <c r="I100" s="23">
        <f t="shared" si="10"/>
        <v>0</v>
      </c>
    </row>
    <row r="101" spans="7:9" ht="12.75">
      <c r="G101" s="22"/>
      <c r="H101" s="22"/>
      <c r="I101" s="22"/>
    </row>
    <row r="102" spans="1:9" ht="12.75">
      <c r="A102" t="s">
        <v>32</v>
      </c>
      <c r="C102" s="27" t="s">
        <v>31</v>
      </c>
      <c r="D102" s="27"/>
      <c r="G102" s="22" t="s">
        <v>28</v>
      </c>
      <c r="H102" s="22" t="s">
        <v>30</v>
      </c>
      <c r="I102" s="22" t="s">
        <v>29</v>
      </c>
    </row>
    <row r="103" spans="2:9" ht="12.75">
      <c r="B103" t="s">
        <v>33</v>
      </c>
      <c r="C103" s="3">
        <v>40000</v>
      </c>
      <c r="D103" t="s">
        <v>40</v>
      </c>
      <c r="E103" s="3">
        <v>60000</v>
      </c>
      <c r="F103" t="s">
        <v>36</v>
      </c>
      <c r="G103" s="24">
        <f>(40+60)/2*1000</f>
        <v>50000</v>
      </c>
      <c r="H103" s="22"/>
      <c r="I103" s="23">
        <f>G103*H103</f>
        <v>0</v>
      </c>
    </row>
    <row r="104" spans="2:9" ht="12.75">
      <c r="B104" t="s">
        <v>34</v>
      </c>
      <c r="C104" s="3">
        <v>60000</v>
      </c>
      <c r="D104" t="s">
        <v>40</v>
      </c>
      <c r="E104" s="3">
        <v>80000</v>
      </c>
      <c r="F104" t="s">
        <v>36</v>
      </c>
      <c r="G104" s="24">
        <f>(60+80)/2*1000</f>
        <v>70000</v>
      </c>
      <c r="H104" s="22"/>
      <c r="I104" s="23">
        <f>G104*H104</f>
        <v>0</v>
      </c>
    </row>
    <row r="105" spans="2:9" ht="12.75">
      <c r="B105" t="s">
        <v>35</v>
      </c>
      <c r="C105" s="3">
        <v>20000</v>
      </c>
      <c r="D105" t="s">
        <v>40</v>
      </c>
      <c r="E105" s="3">
        <v>40000</v>
      </c>
      <c r="F105" t="s">
        <v>36</v>
      </c>
      <c r="G105" s="24">
        <f>(20+40)/2*1000</f>
        <v>30000</v>
      </c>
      <c r="H105" s="22"/>
      <c r="I105" s="23">
        <f>G105*H105</f>
        <v>0</v>
      </c>
    </row>
    <row r="106" spans="3:9" ht="12.75">
      <c r="C106" s="3"/>
      <c r="E106" s="3"/>
      <c r="G106" s="3"/>
      <c r="I106" s="4"/>
    </row>
    <row r="107" ht="13.5" thickBot="1"/>
    <row r="108" spans="1:3" ht="12.75">
      <c r="A108" s="9"/>
      <c r="B108" s="10" t="s">
        <v>37</v>
      </c>
      <c r="C108" s="11"/>
    </row>
    <row r="109" spans="1:3" ht="12.75">
      <c r="A109" s="12"/>
      <c r="B109" s="13"/>
      <c r="C109" s="14"/>
    </row>
    <row r="110" spans="1:3" ht="12.75">
      <c r="A110" s="12" t="s">
        <v>0</v>
      </c>
      <c r="B110" s="15"/>
      <c r="C110" s="14"/>
    </row>
    <row r="111" spans="1:3" ht="12.75">
      <c r="A111" s="16"/>
      <c r="B111" s="17" t="s">
        <v>57</v>
      </c>
      <c r="C111" s="18">
        <f>SUM(I7,I10:I20,I23,I26:I31,I34,I44:I49)</f>
        <v>0</v>
      </c>
    </row>
    <row r="112" spans="1:3" ht="12.75">
      <c r="A112" s="16"/>
      <c r="B112" s="17" t="s">
        <v>67</v>
      </c>
      <c r="C112" s="18">
        <f>SUM(I54:I66,I69:I72,I75,I78:I79,I82:I88)</f>
        <v>0</v>
      </c>
    </row>
    <row r="113" spans="1:3" ht="12.75">
      <c r="A113" s="16"/>
      <c r="B113" s="17"/>
      <c r="C113" s="18"/>
    </row>
    <row r="114" spans="1:3" ht="12.75">
      <c r="A114" s="12" t="s">
        <v>104</v>
      </c>
      <c r="B114" s="15"/>
      <c r="C114" s="14"/>
    </row>
    <row r="115" spans="1:3" ht="12.75">
      <c r="A115" s="16"/>
      <c r="B115" s="17" t="s">
        <v>19</v>
      </c>
      <c r="C115" s="18">
        <f>SUM(I94:I100)</f>
        <v>0</v>
      </c>
    </row>
    <row r="116" spans="1:3" ht="12.75">
      <c r="A116" s="16"/>
      <c r="B116" s="17" t="s">
        <v>32</v>
      </c>
      <c r="C116" s="18">
        <f>SUM(I103:I105)</f>
        <v>0</v>
      </c>
    </row>
    <row r="117" spans="1:3" ht="12.75">
      <c r="A117" s="12"/>
      <c r="B117" s="15"/>
      <c r="C117" s="18"/>
    </row>
    <row r="118" spans="1:3" ht="13.5" thickBot="1">
      <c r="A118" s="19" t="s">
        <v>38</v>
      </c>
      <c r="B118" s="20"/>
      <c r="C118" s="21">
        <f>SUM(C111:C116)</f>
        <v>0</v>
      </c>
    </row>
    <row r="120" spans="1:6" ht="12.75">
      <c r="A120" s="28"/>
      <c r="B120" s="28"/>
      <c r="C120" s="2"/>
      <c r="D120" s="2"/>
      <c r="E120" s="27"/>
      <c r="F120" s="27"/>
    </row>
    <row r="121" spans="5:9" ht="12.75">
      <c r="E121" s="3"/>
      <c r="G121" s="4"/>
      <c r="I121" s="4"/>
    </row>
    <row r="122" spans="5:9" ht="12.75">
      <c r="E122" s="3"/>
      <c r="G122" s="4"/>
      <c r="I122" s="4"/>
    </row>
    <row r="123" spans="5:9" ht="12.75">
      <c r="E123" s="3"/>
      <c r="G123" s="4"/>
      <c r="I123" s="4"/>
    </row>
    <row r="124" spans="5:9" ht="12.75">
      <c r="E124" s="3"/>
      <c r="G124" s="4"/>
      <c r="I124" s="4"/>
    </row>
    <row r="125" spans="5:9" ht="12.75">
      <c r="E125" s="3"/>
      <c r="G125" s="4"/>
      <c r="I125" s="4"/>
    </row>
  </sheetData>
  <sheetProtection password="C520" sheet="1" objects="1" scenarios="1"/>
  <mergeCells count="21">
    <mergeCell ref="A81:B81"/>
    <mergeCell ref="E53:F53"/>
    <mergeCell ref="E120:F120"/>
    <mergeCell ref="E81:F81"/>
    <mergeCell ref="A53:B53"/>
    <mergeCell ref="C102:D102"/>
    <mergeCell ref="A120:B120"/>
    <mergeCell ref="C74:F74"/>
    <mergeCell ref="C25:F25"/>
    <mergeCell ref="C77:F77"/>
    <mergeCell ref="C93:F93"/>
    <mergeCell ref="A1:I1"/>
    <mergeCell ref="C6:F6"/>
    <mergeCell ref="C43:F43"/>
    <mergeCell ref="C68:F68"/>
    <mergeCell ref="A9:B9"/>
    <mergeCell ref="A25:B25"/>
    <mergeCell ref="C9:F9"/>
    <mergeCell ref="A22:B22"/>
    <mergeCell ref="C22:F22"/>
    <mergeCell ref="A2:I2"/>
  </mergeCells>
  <hyperlinks>
    <hyperlink ref="A2" r:id="rId1" display="www.GrossAssociates.com"/>
  </hyperlinks>
  <printOptions/>
  <pageMargins left="0.75" right="0.75" top="1" bottom="1" header="0.5" footer="0.5"/>
  <pageSetup horizontalDpi="300" verticalDpi="300" orientation="landscape" scale="93" r:id="rId2"/>
  <rowBreaks count="2" manualBreakCount="2">
    <brk id="4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="126" zoomScaleNormal="126" workbookViewId="0" topLeftCell="A1">
      <selection activeCell="I4" sqref="I4"/>
    </sheetView>
  </sheetViews>
  <sheetFormatPr defaultColWidth="9.33203125" defaultRowHeight="12.75"/>
  <cols>
    <col min="1" max="1" width="3.33203125" style="0" customWidth="1"/>
    <col min="2" max="2" width="38" style="0" bestFit="1" customWidth="1"/>
    <col min="3" max="3" width="13.5" style="0" bestFit="1" customWidth="1"/>
    <col min="4" max="4" width="3.16015625" style="0" bestFit="1" customWidth="1"/>
    <col min="5" max="5" width="13" style="0" bestFit="1" customWidth="1"/>
    <col min="6" max="6" width="13.66015625" style="0" customWidth="1"/>
    <col min="7" max="7" width="13.83203125" style="0" bestFit="1" customWidth="1"/>
    <col min="8" max="8" width="11.16015625" style="0" bestFit="1" customWidth="1"/>
    <col min="9" max="9" width="14.83203125" style="0" bestFit="1" customWidth="1"/>
    <col min="10" max="16384" width="8.16015625" style="0" customWidth="1"/>
  </cols>
  <sheetData>
    <row r="1" spans="1:9" ht="18.75">
      <c r="A1" s="29" t="s">
        <v>105</v>
      </c>
      <c r="B1" s="30"/>
      <c r="C1" s="30"/>
      <c r="D1" s="30"/>
      <c r="E1" s="30"/>
      <c r="F1" s="30"/>
      <c r="G1" s="30"/>
      <c r="H1" s="30"/>
      <c r="I1" s="31"/>
    </row>
    <row r="2" spans="1:9" ht="17.25" thickBot="1">
      <c r="A2" s="32" t="s">
        <v>106</v>
      </c>
      <c r="B2" s="33"/>
      <c r="C2" s="33"/>
      <c r="D2" s="33"/>
      <c r="E2" s="33"/>
      <c r="F2" s="33"/>
      <c r="G2" s="33"/>
      <c r="H2" s="33"/>
      <c r="I2" s="34"/>
    </row>
    <row r="4" ht="12.75">
      <c r="B4" s="6" t="s">
        <v>57</v>
      </c>
    </row>
    <row r="5" ht="12.75">
      <c r="B5" s="1"/>
    </row>
    <row r="6" spans="1:9" ht="12.75">
      <c r="A6" s="2" t="s">
        <v>59</v>
      </c>
      <c r="B6" s="2"/>
      <c r="C6" s="27" t="s">
        <v>31</v>
      </c>
      <c r="D6" s="27"/>
      <c r="E6" s="27"/>
      <c r="F6" s="27"/>
      <c r="G6" s="22" t="s">
        <v>28</v>
      </c>
      <c r="H6" s="22" t="s">
        <v>30</v>
      </c>
      <c r="I6" s="22" t="s">
        <v>29</v>
      </c>
    </row>
    <row r="7" spans="2:9" ht="12.75">
      <c r="B7" t="s">
        <v>56</v>
      </c>
      <c r="C7" s="5">
        <v>400</v>
      </c>
      <c r="D7" t="s">
        <v>40</v>
      </c>
      <c r="E7" s="5">
        <v>500</v>
      </c>
      <c r="F7" t="s">
        <v>52</v>
      </c>
      <c r="G7" s="23">
        <f>(C7+E7)/2</f>
        <v>450</v>
      </c>
      <c r="H7" s="22">
        <v>3</v>
      </c>
      <c r="I7" s="23">
        <f>G7*H7</f>
        <v>1350</v>
      </c>
    </row>
    <row r="8" spans="7:9" ht="12.75">
      <c r="G8" s="22"/>
      <c r="H8" s="22"/>
      <c r="I8" s="22"/>
    </row>
    <row r="9" spans="1:9" ht="12.75">
      <c r="A9" s="28" t="s">
        <v>39</v>
      </c>
      <c r="B9" s="28"/>
      <c r="C9" s="27" t="s">
        <v>31</v>
      </c>
      <c r="D9" s="27"/>
      <c r="E9" s="27"/>
      <c r="F9" s="27"/>
      <c r="G9" s="22" t="s">
        <v>28</v>
      </c>
      <c r="H9" s="22" t="s">
        <v>30</v>
      </c>
      <c r="I9" s="22" t="s">
        <v>29</v>
      </c>
    </row>
    <row r="10" spans="2:9" ht="12.75">
      <c r="B10" t="s">
        <v>41</v>
      </c>
      <c r="C10" s="5">
        <v>5500</v>
      </c>
      <c r="D10" t="s">
        <v>40</v>
      </c>
      <c r="E10" s="5">
        <v>7500</v>
      </c>
      <c r="F10" t="s">
        <v>52</v>
      </c>
      <c r="G10" s="23">
        <f aca="true" t="shared" si="0" ref="G10:G20">(C10+E10)/2</f>
        <v>6500</v>
      </c>
      <c r="H10" s="22"/>
      <c r="I10" s="23">
        <f aca="true" t="shared" si="1" ref="I10:I20">G10*H10</f>
        <v>0</v>
      </c>
    </row>
    <row r="11" spans="2:9" ht="12.75">
      <c r="B11" t="s">
        <v>42</v>
      </c>
      <c r="C11" s="5">
        <v>7500</v>
      </c>
      <c r="D11" t="s">
        <v>40</v>
      </c>
      <c r="E11" s="5">
        <v>9500</v>
      </c>
      <c r="F11" t="s">
        <v>52</v>
      </c>
      <c r="G11" s="23">
        <v>12000</v>
      </c>
      <c r="H11" s="22">
        <v>2</v>
      </c>
      <c r="I11" s="23">
        <f t="shared" si="1"/>
        <v>24000</v>
      </c>
    </row>
    <row r="12" spans="2:9" ht="12.75">
      <c r="B12" t="s">
        <v>43</v>
      </c>
      <c r="C12" s="5">
        <v>19000</v>
      </c>
      <c r="D12" t="s">
        <v>40</v>
      </c>
      <c r="E12" s="5">
        <v>28000</v>
      </c>
      <c r="F12" t="s">
        <v>52</v>
      </c>
      <c r="G12" s="23">
        <f t="shared" si="0"/>
        <v>23500</v>
      </c>
      <c r="H12" s="22">
        <v>22</v>
      </c>
      <c r="I12" s="23">
        <f t="shared" si="1"/>
        <v>517000</v>
      </c>
    </row>
    <row r="13" spans="2:9" ht="12.75">
      <c r="B13" t="s">
        <v>44</v>
      </c>
      <c r="C13" s="5">
        <v>8000</v>
      </c>
      <c r="D13" t="s">
        <v>40</v>
      </c>
      <c r="E13" s="5">
        <v>13000</v>
      </c>
      <c r="F13" t="s">
        <v>52</v>
      </c>
      <c r="G13" s="23">
        <f t="shared" si="0"/>
        <v>10500</v>
      </c>
      <c r="H13" s="22"/>
      <c r="I13" s="23">
        <f t="shared" si="1"/>
        <v>0</v>
      </c>
    </row>
    <row r="14" spans="2:9" ht="12.75">
      <c r="B14" t="s">
        <v>45</v>
      </c>
      <c r="C14" s="5">
        <v>21000</v>
      </c>
      <c r="D14" t="s">
        <v>40</v>
      </c>
      <c r="E14" s="5">
        <v>29000</v>
      </c>
      <c r="F14" t="s">
        <v>52</v>
      </c>
      <c r="G14" s="23">
        <f t="shared" si="0"/>
        <v>25000</v>
      </c>
      <c r="H14" s="22">
        <v>9</v>
      </c>
      <c r="I14" s="23">
        <f t="shared" si="1"/>
        <v>225000</v>
      </c>
    </row>
    <row r="15" spans="2:9" ht="12.75">
      <c r="B15" t="s">
        <v>46</v>
      </c>
      <c r="C15" s="5">
        <v>25000</v>
      </c>
      <c r="D15" t="s">
        <v>40</v>
      </c>
      <c r="E15" s="5">
        <v>36000</v>
      </c>
      <c r="F15" t="s">
        <v>52</v>
      </c>
      <c r="G15" s="23">
        <f t="shared" si="0"/>
        <v>30500</v>
      </c>
      <c r="H15" s="22">
        <v>1</v>
      </c>
      <c r="I15" s="23">
        <f t="shared" si="1"/>
        <v>30500</v>
      </c>
    </row>
    <row r="16" spans="2:9" ht="12.75">
      <c r="B16" t="s">
        <v>47</v>
      </c>
      <c r="C16" s="5">
        <v>28000</v>
      </c>
      <c r="D16" t="s">
        <v>40</v>
      </c>
      <c r="E16" s="5">
        <v>38000</v>
      </c>
      <c r="F16" t="s">
        <v>52</v>
      </c>
      <c r="G16" s="23">
        <f t="shared" si="0"/>
        <v>33000</v>
      </c>
      <c r="H16" s="22"/>
      <c r="I16" s="23">
        <f t="shared" si="1"/>
        <v>0</v>
      </c>
    </row>
    <row r="17" spans="2:9" ht="12.75">
      <c r="B17" t="s">
        <v>48</v>
      </c>
      <c r="C17" s="5">
        <v>50000</v>
      </c>
      <c r="D17" t="s">
        <v>40</v>
      </c>
      <c r="E17" s="5">
        <v>60000</v>
      </c>
      <c r="F17" t="s">
        <v>52</v>
      </c>
      <c r="G17" s="23">
        <f t="shared" si="0"/>
        <v>55000</v>
      </c>
      <c r="H17" s="22"/>
      <c r="I17" s="23">
        <f t="shared" si="1"/>
        <v>0</v>
      </c>
    </row>
    <row r="18" spans="2:9" ht="12.75">
      <c r="B18" t="s">
        <v>49</v>
      </c>
      <c r="C18" s="5">
        <v>65000</v>
      </c>
      <c r="D18" t="s">
        <v>40</v>
      </c>
      <c r="E18" s="5">
        <v>100000</v>
      </c>
      <c r="F18" t="s">
        <v>52</v>
      </c>
      <c r="G18" s="23">
        <f t="shared" si="0"/>
        <v>82500</v>
      </c>
      <c r="H18" s="22"/>
      <c r="I18" s="23">
        <f t="shared" si="1"/>
        <v>0</v>
      </c>
    </row>
    <row r="19" spans="2:9" ht="12.75">
      <c r="B19" t="s">
        <v>50</v>
      </c>
      <c r="C19" s="5">
        <v>55000</v>
      </c>
      <c r="D19" t="s">
        <v>40</v>
      </c>
      <c r="E19" s="5">
        <v>90000</v>
      </c>
      <c r="F19" t="s">
        <v>52</v>
      </c>
      <c r="G19" s="23">
        <f t="shared" si="0"/>
        <v>72500</v>
      </c>
      <c r="H19" s="22"/>
      <c r="I19" s="23">
        <f t="shared" si="1"/>
        <v>0</v>
      </c>
    </row>
    <row r="20" spans="2:9" ht="12.75">
      <c r="B20" t="s">
        <v>51</v>
      </c>
      <c r="C20" s="5">
        <v>60000</v>
      </c>
      <c r="D20" t="s">
        <v>40</v>
      </c>
      <c r="E20" s="5">
        <v>80000</v>
      </c>
      <c r="F20" t="s">
        <v>52</v>
      </c>
      <c r="G20" s="23">
        <f t="shared" si="0"/>
        <v>70000</v>
      </c>
      <c r="H20" s="22"/>
      <c r="I20" s="23">
        <f t="shared" si="1"/>
        <v>0</v>
      </c>
    </row>
    <row r="21" spans="3:9" ht="12.75">
      <c r="C21" s="5"/>
      <c r="E21" s="5"/>
      <c r="G21" s="23"/>
      <c r="H21" s="22"/>
      <c r="I21" s="23"/>
    </row>
    <row r="22" spans="1:9" ht="12.75">
      <c r="A22" s="28" t="s">
        <v>53</v>
      </c>
      <c r="B22" s="28"/>
      <c r="C22" s="27" t="s">
        <v>31</v>
      </c>
      <c r="D22" s="27"/>
      <c r="E22" s="27"/>
      <c r="F22" s="27"/>
      <c r="G22" s="22" t="s">
        <v>28</v>
      </c>
      <c r="H22" s="22" t="s">
        <v>30</v>
      </c>
      <c r="I22" s="22" t="s">
        <v>29</v>
      </c>
    </row>
    <row r="23" spans="2:9" ht="12.75">
      <c r="B23" t="s">
        <v>45</v>
      </c>
      <c r="C23" s="5">
        <v>15000</v>
      </c>
      <c r="D23" t="s">
        <v>40</v>
      </c>
      <c r="E23" s="5">
        <v>20000</v>
      </c>
      <c r="F23" t="s">
        <v>52</v>
      </c>
      <c r="G23" s="23">
        <f>(C23+E23)/2</f>
        <v>17500</v>
      </c>
      <c r="H23" s="22"/>
      <c r="I23" s="23">
        <f>G23*H23</f>
        <v>0</v>
      </c>
    </row>
    <row r="24" spans="3:9" ht="12.75">
      <c r="C24" s="5"/>
      <c r="E24" s="5"/>
      <c r="G24" s="23"/>
      <c r="H24" s="22"/>
      <c r="I24" s="23"/>
    </row>
    <row r="25" spans="1:9" ht="12.75">
      <c r="A25" s="28" t="s">
        <v>58</v>
      </c>
      <c r="B25" s="28"/>
      <c r="C25" s="27" t="s">
        <v>31</v>
      </c>
      <c r="D25" s="27"/>
      <c r="E25" s="27"/>
      <c r="F25" s="27"/>
      <c r="G25" s="22" t="s">
        <v>28</v>
      </c>
      <c r="H25" s="22" t="s">
        <v>30</v>
      </c>
      <c r="I25" s="22" t="s">
        <v>29</v>
      </c>
    </row>
    <row r="26" spans="2:9" ht="12.75">
      <c r="B26" t="s">
        <v>4</v>
      </c>
      <c r="C26" s="5">
        <v>200</v>
      </c>
      <c r="D26" t="s">
        <v>40</v>
      </c>
      <c r="E26" s="5">
        <v>275</v>
      </c>
      <c r="F26" t="s">
        <v>7</v>
      </c>
      <c r="G26" s="23">
        <f aca="true" t="shared" si="2" ref="G26:G31">(C26+E26)/2</f>
        <v>237.5</v>
      </c>
      <c r="H26" s="22">
        <v>200</v>
      </c>
      <c r="I26" s="23">
        <f aca="true" t="shared" si="3" ref="I26:I31">G26*H26</f>
        <v>47500</v>
      </c>
    </row>
    <row r="27" spans="2:9" ht="12.75">
      <c r="B27" t="s">
        <v>3</v>
      </c>
      <c r="C27" s="5">
        <v>225</v>
      </c>
      <c r="D27" t="s">
        <v>40</v>
      </c>
      <c r="E27" s="5">
        <v>325</v>
      </c>
      <c r="F27" t="s">
        <v>7</v>
      </c>
      <c r="G27" s="23">
        <f t="shared" si="2"/>
        <v>275</v>
      </c>
      <c r="H27" s="22">
        <v>1150</v>
      </c>
      <c r="I27" s="23">
        <f t="shared" si="3"/>
        <v>316250</v>
      </c>
    </row>
    <row r="28" spans="2:9" ht="12.75">
      <c r="B28" t="s">
        <v>5</v>
      </c>
      <c r="C28" s="5">
        <v>180</v>
      </c>
      <c r="D28" t="s">
        <v>40</v>
      </c>
      <c r="E28" s="5">
        <v>250</v>
      </c>
      <c r="F28" t="s">
        <v>7</v>
      </c>
      <c r="G28" s="23">
        <f t="shared" si="2"/>
        <v>215</v>
      </c>
      <c r="H28" s="22">
        <v>1000</v>
      </c>
      <c r="I28" s="23">
        <f t="shared" si="3"/>
        <v>215000</v>
      </c>
    </row>
    <row r="29" spans="2:9" ht="12.75">
      <c r="B29" t="s">
        <v>6</v>
      </c>
      <c r="C29" s="5">
        <v>250</v>
      </c>
      <c r="D29" t="s">
        <v>40</v>
      </c>
      <c r="E29" s="5">
        <v>300</v>
      </c>
      <c r="F29" t="s">
        <v>7</v>
      </c>
      <c r="G29" s="23">
        <f t="shared" si="2"/>
        <v>275</v>
      </c>
      <c r="H29" s="22">
        <v>120</v>
      </c>
      <c r="I29" s="23">
        <f t="shared" si="3"/>
        <v>33000</v>
      </c>
    </row>
    <row r="30" spans="2:9" ht="12.75">
      <c r="B30" t="s">
        <v>54</v>
      </c>
      <c r="C30" s="5">
        <v>25</v>
      </c>
      <c r="D30" t="s">
        <v>40</v>
      </c>
      <c r="E30" s="5">
        <v>50</v>
      </c>
      <c r="F30" t="s">
        <v>7</v>
      </c>
      <c r="G30" s="23">
        <f t="shared" si="2"/>
        <v>37.5</v>
      </c>
      <c r="H30" s="22"/>
      <c r="I30" s="23">
        <f t="shared" si="3"/>
        <v>0</v>
      </c>
    </row>
    <row r="31" spans="2:9" ht="12.75">
      <c r="B31" t="s">
        <v>55</v>
      </c>
      <c r="C31" s="5">
        <v>50</v>
      </c>
      <c r="D31" t="s">
        <v>40</v>
      </c>
      <c r="E31" s="5">
        <v>75</v>
      </c>
      <c r="F31" t="s">
        <v>7</v>
      </c>
      <c r="G31" s="23">
        <f t="shared" si="2"/>
        <v>62.5</v>
      </c>
      <c r="H31" s="22"/>
      <c r="I31" s="23">
        <f t="shared" si="3"/>
        <v>0</v>
      </c>
    </row>
    <row r="32" spans="3:9" ht="12.75">
      <c r="C32" s="5"/>
      <c r="E32" s="5"/>
      <c r="G32" s="23"/>
      <c r="H32" s="22"/>
      <c r="I32" s="23"/>
    </row>
    <row r="33" spans="1:9" ht="12.75">
      <c r="A33" t="s">
        <v>82</v>
      </c>
      <c r="C33" s="5"/>
      <c r="E33" s="5"/>
      <c r="G33" s="23"/>
      <c r="H33" s="22"/>
      <c r="I33" s="23"/>
    </row>
    <row r="34" spans="2:9" ht="12.75">
      <c r="B34" t="s">
        <v>83</v>
      </c>
      <c r="C34" s="5"/>
      <c r="E34" s="5"/>
      <c r="G34" s="23"/>
      <c r="H34" s="22"/>
      <c r="I34" s="25">
        <f>0.6*SUM(I26:I31)/0.4</f>
        <v>917625</v>
      </c>
    </row>
    <row r="35" spans="2:9" ht="12.75">
      <c r="B35" t="s">
        <v>96</v>
      </c>
      <c r="C35" s="5">
        <f>0.06*($I$34+SUM($I$26:$I$31))</f>
        <v>91762.5</v>
      </c>
      <c r="E35" s="5"/>
      <c r="G35" s="23"/>
      <c r="H35" s="22"/>
      <c r="I35" s="23"/>
    </row>
    <row r="36" spans="2:9" ht="12.75">
      <c r="B36" t="s">
        <v>97</v>
      </c>
      <c r="C36" s="5">
        <f>0.07*($I$34+SUM($I$26:$I$31))</f>
        <v>107056.25000000001</v>
      </c>
      <c r="E36" s="5"/>
      <c r="G36" s="23"/>
      <c r="H36" s="22"/>
      <c r="I36" s="23"/>
    </row>
    <row r="37" spans="2:9" ht="12.75">
      <c r="B37" t="s">
        <v>98</v>
      </c>
      <c r="C37" s="5">
        <f>0.03*($I$34+SUM($I$26:$I$31))</f>
        <v>45881.25</v>
      </c>
      <c r="E37" s="5"/>
      <c r="G37" s="23"/>
      <c r="H37" s="22"/>
      <c r="I37" s="23"/>
    </row>
    <row r="38" spans="2:9" ht="12.75">
      <c r="B38" t="s">
        <v>99</v>
      </c>
      <c r="C38" s="5">
        <f>0.08*($I$34+SUM($I$26:$I$31))</f>
        <v>122350</v>
      </c>
      <c r="E38" s="5"/>
      <c r="G38" s="23"/>
      <c r="H38" s="22"/>
      <c r="I38" s="23"/>
    </row>
    <row r="39" spans="2:9" ht="12.75">
      <c r="B39" t="s">
        <v>100</v>
      </c>
      <c r="C39" s="5">
        <f>0.09*($I$34+SUM($I$26:$I$31))</f>
        <v>137643.75</v>
      </c>
      <c r="E39" s="5"/>
      <c r="G39" s="23"/>
      <c r="H39" s="22"/>
      <c r="I39" s="23"/>
    </row>
    <row r="40" spans="2:9" ht="12.75">
      <c r="B40" t="s">
        <v>101</v>
      </c>
      <c r="C40" s="5">
        <f>0.14*($I$34+SUM($I$26:$I$31))</f>
        <v>214112.50000000003</v>
      </c>
      <c r="E40" s="5"/>
      <c r="G40" s="23"/>
      <c r="H40" s="22"/>
      <c r="I40" s="23"/>
    </row>
    <row r="41" spans="2:9" ht="12.75">
      <c r="B41" t="s">
        <v>102</v>
      </c>
      <c r="C41" s="5">
        <f>0.13*($I$34+SUM($I$26:$I$31))</f>
        <v>198818.75</v>
      </c>
      <c r="E41" s="5"/>
      <c r="G41" s="23"/>
      <c r="H41" s="22"/>
      <c r="I41" s="23"/>
    </row>
    <row r="42" spans="3:9" ht="12.75">
      <c r="C42" s="5"/>
      <c r="E42" s="5"/>
      <c r="G42" s="23"/>
      <c r="H42" s="22"/>
      <c r="I42" s="23"/>
    </row>
    <row r="43" spans="1:9" ht="12.75">
      <c r="A43" t="s">
        <v>60</v>
      </c>
      <c r="C43" s="27" t="s">
        <v>31</v>
      </c>
      <c r="D43" s="27"/>
      <c r="E43" s="27"/>
      <c r="F43" s="27"/>
      <c r="G43" s="22" t="s">
        <v>28</v>
      </c>
      <c r="H43" s="22" t="s">
        <v>30</v>
      </c>
      <c r="I43" s="22" t="s">
        <v>29</v>
      </c>
    </row>
    <row r="44" spans="2:9" ht="12.75">
      <c r="B44" t="s">
        <v>61</v>
      </c>
      <c r="C44" s="5">
        <v>250</v>
      </c>
      <c r="D44" t="s">
        <v>40</v>
      </c>
      <c r="E44" s="5">
        <v>500</v>
      </c>
      <c r="F44" t="s">
        <v>52</v>
      </c>
      <c r="G44" s="23">
        <f aca="true" t="shared" si="4" ref="G44:G49">(C44+E44)/2</f>
        <v>375</v>
      </c>
      <c r="H44" s="22"/>
      <c r="I44" s="23">
        <f aca="true" t="shared" si="5" ref="I44:I49">G44*H44</f>
        <v>0</v>
      </c>
    </row>
    <row r="45" spans="2:9" ht="12.75">
      <c r="B45" t="s">
        <v>62</v>
      </c>
      <c r="C45" s="5">
        <v>150</v>
      </c>
      <c r="D45" t="s">
        <v>40</v>
      </c>
      <c r="E45" s="5">
        <v>350</v>
      </c>
      <c r="F45" t="s">
        <v>52</v>
      </c>
      <c r="G45" s="23">
        <f t="shared" si="4"/>
        <v>250</v>
      </c>
      <c r="H45" s="22">
        <v>32</v>
      </c>
      <c r="I45" s="23">
        <f t="shared" si="5"/>
        <v>8000</v>
      </c>
    </row>
    <row r="46" spans="2:9" ht="12.75">
      <c r="B46" t="s">
        <v>63</v>
      </c>
      <c r="C46" s="5">
        <v>1000</v>
      </c>
      <c r="D46" t="s">
        <v>40</v>
      </c>
      <c r="E46" s="5">
        <v>3000</v>
      </c>
      <c r="F46" t="s">
        <v>52</v>
      </c>
      <c r="G46" s="23">
        <f t="shared" si="4"/>
        <v>2000</v>
      </c>
      <c r="H46" s="22"/>
      <c r="I46" s="23">
        <f t="shared" si="5"/>
        <v>0</v>
      </c>
    </row>
    <row r="47" spans="2:9" ht="12.75">
      <c r="B47" t="s">
        <v>64</v>
      </c>
      <c r="C47" s="5">
        <v>1200</v>
      </c>
      <c r="D47" t="s">
        <v>40</v>
      </c>
      <c r="E47" s="5">
        <v>1800</v>
      </c>
      <c r="F47" t="s">
        <v>52</v>
      </c>
      <c r="G47" s="23">
        <f t="shared" si="4"/>
        <v>1500</v>
      </c>
      <c r="H47" s="22"/>
      <c r="I47" s="23">
        <f t="shared" si="5"/>
        <v>0</v>
      </c>
    </row>
    <row r="48" spans="2:9" ht="12.75">
      <c r="B48" t="s">
        <v>65</v>
      </c>
      <c r="C48" s="5">
        <v>1600</v>
      </c>
      <c r="D48" t="s">
        <v>40</v>
      </c>
      <c r="E48" s="5">
        <v>2200</v>
      </c>
      <c r="F48" t="s">
        <v>52</v>
      </c>
      <c r="G48" s="23">
        <f t="shared" si="4"/>
        <v>1900</v>
      </c>
      <c r="H48" s="22"/>
      <c r="I48" s="23">
        <f t="shared" si="5"/>
        <v>0</v>
      </c>
    </row>
    <row r="49" spans="2:9" ht="12.75">
      <c r="B49" t="s">
        <v>66</v>
      </c>
      <c r="C49" s="5">
        <v>2600</v>
      </c>
      <c r="D49" t="s">
        <v>40</v>
      </c>
      <c r="E49" s="5">
        <v>6500</v>
      </c>
      <c r="F49" t="s">
        <v>52</v>
      </c>
      <c r="G49" s="23">
        <f t="shared" si="4"/>
        <v>4550</v>
      </c>
      <c r="H49" s="22"/>
      <c r="I49" s="23">
        <f t="shared" si="5"/>
        <v>0</v>
      </c>
    </row>
    <row r="50" spans="3:9" ht="12.75">
      <c r="C50" s="5"/>
      <c r="E50" s="5"/>
      <c r="G50" s="23"/>
      <c r="H50" s="22"/>
      <c r="I50" s="23"/>
    </row>
    <row r="51" spans="2:9" ht="12.75">
      <c r="B51" s="7" t="s">
        <v>67</v>
      </c>
      <c r="C51" s="5"/>
      <c r="E51" s="5"/>
      <c r="G51" s="23"/>
      <c r="H51" s="22"/>
      <c r="I51" s="23"/>
    </row>
    <row r="52" spans="5:9" ht="12.75">
      <c r="E52" s="5"/>
      <c r="G52" s="22"/>
      <c r="H52" s="22"/>
      <c r="I52" s="22"/>
    </row>
    <row r="53" spans="1:9" ht="12.75">
      <c r="A53" s="28" t="s">
        <v>68</v>
      </c>
      <c r="B53" s="28"/>
      <c r="C53" s="2"/>
      <c r="D53" s="2"/>
      <c r="E53" s="27" t="s">
        <v>31</v>
      </c>
      <c r="F53" s="27"/>
      <c r="G53" s="22" t="s">
        <v>28</v>
      </c>
      <c r="H53" s="22" t="s">
        <v>30</v>
      </c>
      <c r="I53" s="22" t="s">
        <v>29</v>
      </c>
    </row>
    <row r="54" spans="2:9" ht="12.75">
      <c r="B54" t="s">
        <v>69</v>
      </c>
      <c r="C54" s="5">
        <v>30</v>
      </c>
      <c r="D54" t="s">
        <v>40</v>
      </c>
      <c r="E54" s="5">
        <v>50</v>
      </c>
      <c r="F54" t="s">
        <v>2</v>
      </c>
      <c r="G54" s="23">
        <f aca="true" t="shared" si="6" ref="G54:G66">(C54+E54)/2</f>
        <v>40</v>
      </c>
      <c r="H54" s="22">
        <v>2500</v>
      </c>
      <c r="I54" s="23">
        <f aca="true" t="shared" si="7" ref="I54:I66">G54*H54</f>
        <v>100000</v>
      </c>
    </row>
    <row r="55" spans="2:9" ht="12.75">
      <c r="B55" t="s">
        <v>70</v>
      </c>
      <c r="C55" s="5">
        <v>40</v>
      </c>
      <c r="D55" t="s">
        <v>40</v>
      </c>
      <c r="E55" s="5">
        <v>55</v>
      </c>
      <c r="F55" t="s">
        <v>2</v>
      </c>
      <c r="G55" s="23">
        <f t="shared" si="6"/>
        <v>47.5</v>
      </c>
      <c r="H55" s="22"/>
      <c r="I55" s="23">
        <f t="shared" si="7"/>
        <v>0</v>
      </c>
    </row>
    <row r="56" spans="2:9" ht="12.75">
      <c r="B56" t="s">
        <v>71</v>
      </c>
      <c r="C56" s="5">
        <v>70</v>
      </c>
      <c r="D56" t="s">
        <v>40</v>
      </c>
      <c r="E56" s="5">
        <v>85</v>
      </c>
      <c r="F56" t="s">
        <v>2</v>
      </c>
      <c r="G56" s="23">
        <f t="shared" si="6"/>
        <v>77.5</v>
      </c>
      <c r="H56" s="22"/>
      <c r="I56" s="23">
        <f t="shared" si="7"/>
        <v>0</v>
      </c>
    </row>
    <row r="57" spans="2:9" ht="12.75">
      <c r="B57" t="s">
        <v>72</v>
      </c>
      <c r="C57" s="5">
        <v>60</v>
      </c>
      <c r="D57" t="s">
        <v>40</v>
      </c>
      <c r="E57" s="5">
        <v>80</v>
      </c>
      <c r="F57" t="s">
        <v>2</v>
      </c>
      <c r="G57" s="23">
        <f t="shared" si="6"/>
        <v>70</v>
      </c>
      <c r="H57" s="22"/>
      <c r="I57" s="23">
        <f t="shared" si="7"/>
        <v>0</v>
      </c>
    </row>
    <row r="58" spans="2:9" ht="12.75">
      <c r="B58" t="s">
        <v>73</v>
      </c>
      <c r="C58" s="5">
        <v>50</v>
      </c>
      <c r="D58" t="s">
        <v>40</v>
      </c>
      <c r="E58" s="5">
        <v>65</v>
      </c>
      <c r="F58" t="s">
        <v>2</v>
      </c>
      <c r="G58" s="23">
        <f t="shared" si="6"/>
        <v>57.5</v>
      </c>
      <c r="H58" s="22"/>
      <c r="I58" s="23">
        <f t="shared" si="7"/>
        <v>0</v>
      </c>
    </row>
    <row r="59" spans="2:9" ht="12.75">
      <c r="B59" t="s">
        <v>74</v>
      </c>
      <c r="C59" s="5">
        <v>75</v>
      </c>
      <c r="D59" t="s">
        <v>40</v>
      </c>
      <c r="E59" s="5">
        <v>95</v>
      </c>
      <c r="F59" t="s">
        <v>2</v>
      </c>
      <c r="G59" s="23">
        <f t="shared" si="6"/>
        <v>85</v>
      </c>
      <c r="H59" s="22"/>
      <c r="I59" s="23">
        <f t="shared" si="7"/>
        <v>0</v>
      </c>
    </row>
    <row r="60" spans="2:9" ht="12.75">
      <c r="B60" t="s">
        <v>75</v>
      </c>
      <c r="C60" s="5">
        <v>65</v>
      </c>
      <c r="D60" t="s">
        <v>40</v>
      </c>
      <c r="E60" s="5">
        <v>85</v>
      </c>
      <c r="F60" t="s">
        <v>2</v>
      </c>
      <c r="G60" s="23">
        <f t="shared" si="6"/>
        <v>75</v>
      </c>
      <c r="H60" s="22"/>
      <c r="I60" s="23">
        <f t="shared" si="7"/>
        <v>0</v>
      </c>
    </row>
    <row r="61" spans="2:9" ht="12.75">
      <c r="B61" t="s">
        <v>76</v>
      </c>
      <c r="C61" s="5">
        <v>55</v>
      </c>
      <c r="D61" t="s">
        <v>40</v>
      </c>
      <c r="E61" s="5">
        <v>75</v>
      </c>
      <c r="F61" t="s">
        <v>2</v>
      </c>
      <c r="G61" s="23">
        <f t="shared" si="6"/>
        <v>65</v>
      </c>
      <c r="H61" s="22"/>
      <c r="I61" s="23">
        <f t="shared" si="7"/>
        <v>0</v>
      </c>
    </row>
    <row r="62" spans="2:9" ht="12.75">
      <c r="B62" t="s">
        <v>77</v>
      </c>
      <c r="C62" s="5">
        <v>90</v>
      </c>
      <c r="D62" t="s">
        <v>40</v>
      </c>
      <c r="E62" s="5">
        <v>110</v>
      </c>
      <c r="F62" t="s">
        <v>2</v>
      </c>
      <c r="G62" s="23">
        <f t="shared" si="6"/>
        <v>100</v>
      </c>
      <c r="H62" s="22"/>
      <c r="I62" s="23">
        <f t="shared" si="7"/>
        <v>0</v>
      </c>
    </row>
    <row r="63" spans="2:9" ht="12.75">
      <c r="B63" t="s">
        <v>79</v>
      </c>
      <c r="C63" s="5">
        <v>125</v>
      </c>
      <c r="D63" t="s">
        <v>40</v>
      </c>
      <c r="E63" s="5">
        <v>135</v>
      </c>
      <c r="F63" t="s">
        <v>2</v>
      </c>
      <c r="G63" s="23">
        <f t="shared" si="6"/>
        <v>130</v>
      </c>
      <c r="H63" s="22"/>
      <c r="I63" s="23">
        <f t="shared" si="7"/>
        <v>0</v>
      </c>
    </row>
    <row r="64" spans="2:9" ht="12.75">
      <c r="B64" t="s">
        <v>80</v>
      </c>
      <c r="C64" s="5">
        <v>145</v>
      </c>
      <c r="D64" t="s">
        <v>40</v>
      </c>
      <c r="E64" s="5">
        <v>155</v>
      </c>
      <c r="F64" t="s">
        <v>2</v>
      </c>
      <c r="G64" s="23">
        <f t="shared" si="6"/>
        <v>150</v>
      </c>
      <c r="H64" s="22"/>
      <c r="I64" s="23">
        <f t="shared" si="7"/>
        <v>0</v>
      </c>
    </row>
    <row r="65" spans="2:9" ht="12.75">
      <c r="B65" t="s">
        <v>81</v>
      </c>
      <c r="C65" s="5">
        <v>165</v>
      </c>
      <c r="D65" t="s">
        <v>40</v>
      </c>
      <c r="E65" s="5">
        <v>175</v>
      </c>
      <c r="F65" t="s">
        <v>2</v>
      </c>
      <c r="G65" s="23">
        <f t="shared" si="6"/>
        <v>170</v>
      </c>
      <c r="H65" s="22"/>
      <c r="I65" s="23">
        <f t="shared" si="7"/>
        <v>0</v>
      </c>
    </row>
    <row r="66" spans="2:9" ht="12.75">
      <c r="B66" t="s">
        <v>78</v>
      </c>
      <c r="C66" s="5">
        <v>250</v>
      </c>
      <c r="D66" t="s">
        <v>40</v>
      </c>
      <c r="E66" s="5">
        <v>350</v>
      </c>
      <c r="F66" t="s">
        <v>2</v>
      </c>
      <c r="G66" s="23">
        <f t="shared" si="6"/>
        <v>300</v>
      </c>
      <c r="H66" s="22">
        <v>1000</v>
      </c>
      <c r="I66" s="23">
        <f t="shared" si="7"/>
        <v>300000</v>
      </c>
    </row>
    <row r="67" spans="7:9" ht="12.75">
      <c r="G67" s="22"/>
      <c r="H67" s="22"/>
      <c r="I67" s="22"/>
    </row>
    <row r="68" spans="1:9" ht="12.75">
      <c r="A68" t="s">
        <v>84</v>
      </c>
      <c r="C68" s="27" t="s">
        <v>31</v>
      </c>
      <c r="D68" s="27"/>
      <c r="E68" s="27"/>
      <c r="F68" s="27"/>
      <c r="G68" s="22" t="s">
        <v>28</v>
      </c>
      <c r="H68" s="22" t="s">
        <v>30</v>
      </c>
      <c r="I68" s="22" t="s">
        <v>29</v>
      </c>
    </row>
    <row r="69" spans="2:9" ht="12.75">
      <c r="B69" t="s">
        <v>85</v>
      </c>
      <c r="C69" s="5">
        <v>75</v>
      </c>
      <c r="D69" t="s">
        <v>40</v>
      </c>
      <c r="E69" s="5">
        <v>150</v>
      </c>
      <c r="F69" t="s">
        <v>1</v>
      </c>
      <c r="G69" s="23">
        <f>(C69+E69)/2</f>
        <v>112.5</v>
      </c>
      <c r="H69" s="22">
        <v>350</v>
      </c>
      <c r="I69" s="23">
        <f>G69*H69</f>
        <v>39375</v>
      </c>
    </row>
    <row r="70" spans="2:9" ht="12.75">
      <c r="B70" t="s">
        <v>86</v>
      </c>
      <c r="C70" s="5">
        <v>175</v>
      </c>
      <c r="D70" t="s">
        <v>40</v>
      </c>
      <c r="E70" s="5">
        <v>350</v>
      </c>
      <c r="F70" t="s">
        <v>1</v>
      </c>
      <c r="G70" s="23">
        <f>(C70+E70)/2</f>
        <v>262.5</v>
      </c>
      <c r="H70" s="22">
        <v>100</v>
      </c>
      <c r="I70" s="23">
        <f>G70*H70</f>
        <v>26250</v>
      </c>
    </row>
    <row r="71" spans="2:9" ht="12.75">
      <c r="B71" t="s">
        <v>87</v>
      </c>
      <c r="C71" s="5">
        <v>110</v>
      </c>
      <c r="D71" t="s">
        <v>40</v>
      </c>
      <c r="E71" s="5">
        <v>220</v>
      </c>
      <c r="F71" t="s">
        <v>1</v>
      </c>
      <c r="G71" s="23">
        <f>(C71+E71)/2</f>
        <v>165</v>
      </c>
      <c r="H71" s="22"/>
      <c r="I71" s="23">
        <f>G71*H71</f>
        <v>0</v>
      </c>
    </row>
    <row r="72" spans="2:9" ht="12.75">
      <c r="B72" t="s">
        <v>88</v>
      </c>
      <c r="C72" s="5">
        <v>240</v>
      </c>
      <c r="D72" t="s">
        <v>40</v>
      </c>
      <c r="E72" s="5">
        <v>480</v>
      </c>
      <c r="F72" t="s">
        <v>1</v>
      </c>
      <c r="G72" s="23">
        <f>(C72+E72)/2</f>
        <v>360</v>
      </c>
      <c r="H72" s="22"/>
      <c r="I72" s="23">
        <f>G72*H72</f>
        <v>0</v>
      </c>
    </row>
    <row r="73" spans="7:9" ht="12.75">
      <c r="G73" s="22"/>
      <c r="H73" s="22"/>
      <c r="I73" s="22"/>
    </row>
    <row r="74" spans="1:9" ht="12.75">
      <c r="A74" t="s">
        <v>89</v>
      </c>
      <c r="C74" s="27" t="s">
        <v>31</v>
      </c>
      <c r="D74" s="27"/>
      <c r="E74" s="27"/>
      <c r="F74" s="27"/>
      <c r="G74" s="22" t="s">
        <v>28</v>
      </c>
      <c r="H74" s="22" t="s">
        <v>30</v>
      </c>
      <c r="I74" s="22" t="s">
        <v>29</v>
      </c>
    </row>
    <row r="75" spans="2:9" ht="12.75">
      <c r="B75" t="s">
        <v>90</v>
      </c>
      <c r="C75" s="5">
        <v>1000</v>
      </c>
      <c r="D75" t="s">
        <v>40</v>
      </c>
      <c r="E75" s="5">
        <v>1500</v>
      </c>
      <c r="F75" t="s">
        <v>1</v>
      </c>
      <c r="G75" s="23">
        <f>(C75+E75)/2</f>
        <v>1250</v>
      </c>
      <c r="H75" s="22">
        <v>150</v>
      </c>
      <c r="I75" s="23">
        <f>G75*H75</f>
        <v>187500</v>
      </c>
    </row>
    <row r="76" spans="7:9" ht="12.75">
      <c r="G76" s="22"/>
      <c r="H76" s="22"/>
      <c r="I76" s="22"/>
    </row>
    <row r="77" spans="1:9" ht="12.75">
      <c r="A77" t="s">
        <v>91</v>
      </c>
      <c r="C77" s="27" t="s">
        <v>31</v>
      </c>
      <c r="D77" s="27"/>
      <c r="E77" s="27"/>
      <c r="F77" s="27"/>
      <c r="G77" s="22" t="s">
        <v>28</v>
      </c>
      <c r="H77" s="22" t="s">
        <v>30</v>
      </c>
      <c r="I77" s="22" t="s">
        <v>29</v>
      </c>
    </row>
    <row r="78" spans="2:9" ht="12.75">
      <c r="B78" t="s">
        <v>92</v>
      </c>
      <c r="C78" s="5">
        <v>750</v>
      </c>
      <c r="D78" t="s">
        <v>40</v>
      </c>
      <c r="E78" s="5">
        <v>1000</v>
      </c>
      <c r="F78" t="s">
        <v>94</v>
      </c>
      <c r="G78" s="23">
        <f>(C78+E78)/2</f>
        <v>875</v>
      </c>
      <c r="H78" s="22">
        <v>360</v>
      </c>
      <c r="I78" s="23">
        <f>G78*H78</f>
        <v>315000</v>
      </c>
    </row>
    <row r="79" spans="2:9" ht="12.75">
      <c r="B79" t="s">
        <v>93</v>
      </c>
      <c r="C79" s="5">
        <v>1500</v>
      </c>
      <c r="D79" t="s">
        <v>40</v>
      </c>
      <c r="E79" s="5">
        <v>3000</v>
      </c>
      <c r="F79" t="s">
        <v>95</v>
      </c>
      <c r="G79" s="23">
        <f>(C79+E79)/2</f>
        <v>2250</v>
      </c>
      <c r="H79" s="22">
        <v>40</v>
      </c>
      <c r="I79" s="23">
        <f>G79*H79</f>
        <v>90000</v>
      </c>
    </row>
    <row r="80" spans="7:9" ht="12.75">
      <c r="G80" s="22"/>
      <c r="H80" s="22"/>
      <c r="I80" s="22"/>
    </row>
    <row r="81" spans="1:9" ht="12.75">
      <c r="A81" s="28" t="s">
        <v>8</v>
      </c>
      <c r="B81" s="28"/>
      <c r="C81" s="2"/>
      <c r="D81" s="2"/>
      <c r="E81" s="27" t="s">
        <v>31</v>
      </c>
      <c r="F81" s="27"/>
      <c r="G81" s="22" t="s">
        <v>28</v>
      </c>
      <c r="H81" s="22" t="s">
        <v>30</v>
      </c>
      <c r="I81" s="22" t="s">
        <v>29</v>
      </c>
    </row>
    <row r="82" spans="2:9" ht="12.75">
      <c r="B82" t="s">
        <v>9</v>
      </c>
      <c r="E82" s="5">
        <v>400000</v>
      </c>
      <c r="F82" t="s">
        <v>16</v>
      </c>
      <c r="G82" s="23">
        <f aca="true" t="shared" si="8" ref="G82:G88">E82</f>
        <v>400000</v>
      </c>
      <c r="H82" s="22"/>
      <c r="I82" s="23">
        <f aca="true" t="shared" si="9" ref="I82:I88">G82*H82</f>
        <v>0</v>
      </c>
    </row>
    <row r="83" spans="2:9" ht="12.75">
      <c r="B83" t="s">
        <v>10</v>
      </c>
      <c r="E83" s="5">
        <v>320</v>
      </c>
      <c r="F83" t="s">
        <v>2</v>
      </c>
      <c r="G83" s="23">
        <f t="shared" si="8"/>
        <v>320</v>
      </c>
      <c r="H83" s="22"/>
      <c r="I83" s="23">
        <f t="shared" si="9"/>
        <v>0</v>
      </c>
    </row>
    <row r="84" spans="2:9" ht="12.75">
      <c r="B84" t="s">
        <v>11</v>
      </c>
      <c r="E84" s="5">
        <v>250000</v>
      </c>
      <c r="F84" t="s">
        <v>16</v>
      </c>
      <c r="G84" s="23">
        <f t="shared" si="8"/>
        <v>250000</v>
      </c>
      <c r="H84" s="22"/>
      <c r="I84" s="23">
        <f t="shared" si="9"/>
        <v>0</v>
      </c>
    </row>
    <row r="85" spans="2:9" ht="12.75">
      <c r="B85" t="s">
        <v>12</v>
      </c>
      <c r="E85" s="5">
        <v>160</v>
      </c>
      <c r="F85" t="s">
        <v>17</v>
      </c>
      <c r="G85" s="23">
        <f t="shared" si="8"/>
        <v>160</v>
      </c>
      <c r="H85" s="22"/>
      <c r="I85" s="23">
        <f t="shared" si="9"/>
        <v>0</v>
      </c>
    </row>
    <row r="86" spans="2:9" ht="12.75">
      <c r="B86" t="s">
        <v>13</v>
      </c>
      <c r="E86" s="5">
        <v>100000</v>
      </c>
      <c r="F86" t="s">
        <v>18</v>
      </c>
      <c r="G86" s="23">
        <f t="shared" si="8"/>
        <v>100000</v>
      </c>
      <c r="H86" s="22"/>
      <c r="I86" s="23">
        <f t="shared" si="9"/>
        <v>0</v>
      </c>
    </row>
    <row r="87" spans="2:9" ht="12.75">
      <c r="B87" t="s">
        <v>14</v>
      </c>
      <c r="E87" s="5">
        <v>80000</v>
      </c>
      <c r="F87" t="s">
        <v>1</v>
      </c>
      <c r="G87" s="23">
        <f t="shared" si="8"/>
        <v>80000</v>
      </c>
      <c r="H87" s="22"/>
      <c r="I87" s="23">
        <f t="shared" si="9"/>
        <v>0</v>
      </c>
    </row>
    <row r="88" spans="2:9" ht="12.75">
      <c r="B88" t="s">
        <v>15</v>
      </c>
      <c r="E88" s="5">
        <v>25000</v>
      </c>
      <c r="F88" t="s">
        <v>1</v>
      </c>
      <c r="G88" s="23">
        <f t="shared" si="8"/>
        <v>25000</v>
      </c>
      <c r="H88" s="22"/>
      <c r="I88" s="23">
        <f t="shared" si="9"/>
        <v>0</v>
      </c>
    </row>
    <row r="89" spans="5:9" ht="12.75">
      <c r="E89" s="5"/>
      <c r="G89" s="22"/>
      <c r="H89" s="22"/>
      <c r="I89" s="22"/>
    </row>
    <row r="90" spans="7:9" ht="12.75">
      <c r="G90" s="22"/>
      <c r="H90" s="22"/>
      <c r="I90" s="22"/>
    </row>
    <row r="91" spans="2:9" ht="12.75">
      <c r="B91" s="8" t="s">
        <v>19</v>
      </c>
      <c r="G91" s="22"/>
      <c r="H91" s="22"/>
      <c r="I91" s="22"/>
    </row>
    <row r="92" spans="7:9" ht="12.75">
      <c r="G92" s="22"/>
      <c r="H92" s="22"/>
      <c r="I92" s="22"/>
    </row>
    <row r="93" spans="1:9" ht="12.75">
      <c r="A93" t="s">
        <v>20</v>
      </c>
      <c r="C93" s="27" t="s">
        <v>31</v>
      </c>
      <c r="D93" s="27"/>
      <c r="E93" s="27"/>
      <c r="F93" s="27"/>
      <c r="G93" s="22" t="s">
        <v>28</v>
      </c>
      <c r="H93" s="22" t="s">
        <v>30</v>
      </c>
      <c r="I93" s="22" t="s">
        <v>29</v>
      </c>
    </row>
    <row r="94" spans="2:9" ht="12.75">
      <c r="B94" t="s">
        <v>21</v>
      </c>
      <c r="C94" s="5">
        <v>21</v>
      </c>
      <c r="D94" t="s">
        <v>40</v>
      </c>
      <c r="E94" s="5">
        <v>55</v>
      </c>
      <c r="F94" t="s">
        <v>103</v>
      </c>
      <c r="G94" s="25">
        <f>(21+55)/2</f>
        <v>38</v>
      </c>
      <c r="H94" s="26"/>
      <c r="I94" s="23">
        <f aca="true" t="shared" si="10" ref="I94:I100">G94*H94</f>
        <v>0</v>
      </c>
    </row>
    <row r="95" spans="2:9" ht="12.75">
      <c r="B95" t="s">
        <v>22</v>
      </c>
      <c r="C95" s="5">
        <v>19</v>
      </c>
      <c r="D95" t="s">
        <v>40</v>
      </c>
      <c r="E95" s="5">
        <v>28</v>
      </c>
      <c r="F95" t="s">
        <v>103</v>
      </c>
      <c r="G95" s="25">
        <f>(19+28)/2</f>
        <v>23.5</v>
      </c>
      <c r="H95" s="26">
        <v>153000</v>
      </c>
      <c r="I95" s="23">
        <f t="shared" si="10"/>
        <v>3595500</v>
      </c>
    </row>
    <row r="96" spans="2:9" ht="12.75">
      <c r="B96" t="s">
        <v>23</v>
      </c>
      <c r="C96" s="5">
        <v>45</v>
      </c>
      <c r="D96" t="s">
        <v>40</v>
      </c>
      <c r="E96" s="5">
        <v>85</v>
      </c>
      <c r="F96" t="s">
        <v>103</v>
      </c>
      <c r="G96" s="25">
        <f>(45+85)/2</f>
        <v>65</v>
      </c>
      <c r="H96" s="26">
        <v>11625</v>
      </c>
      <c r="I96" s="23">
        <f t="shared" si="10"/>
        <v>755625</v>
      </c>
    </row>
    <row r="97" spans="2:9" ht="12.75">
      <c r="B97" t="s">
        <v>24</v>
      </c>
      <c r="C97" s="5">
        <v>58</v>
      </c>
      <c r="D97" t="s">
        <v>40</v>
      </c>
      <c r="E97" s="5">
        <v>75</v>
      </c>
      <c r="F97" t="s">
        <v>103</v>
      </c>
      <c r="G97" s="25">
        <f>(58+75)/2</f>
        <v>66.5</v>
      </c>
      <c r="H97" s="26"/>
      <c r="I97" s="23">
        <f t="shared" si="10"/>
        <v>0</v>
      </c>
    </row>
    <row r="98" spans="2:9" ht="12.75">
      <c r="B98" t="s">
        <v>25</v>
      </c>
      <c r="C98" s="5">
        <v>11</v>
      </c>
      <c r="D98" t="s">
        <v>40</v>
      </c>
      <c r="E98" s="5">
        <v>18</v>
      </c>
      <c r="F98" t="s">
        <v>103</v>
      </c>
      <c r="G98" s="25">
        <f>(11+18)/2</f>
        <v>14.5</v>
      </c>
      <c r="H98" s="26">
        <v>55000</v>
      </c>
      <c r="I98" s="23">
        <f t="shared" si="10"/>
        <v>797500</v>
      </c>
    </row>
    <row r="99" spans="2:9" ht="12.75">
      <c r="B99" t="s">
        <v>26</v>
      </c>
      <c r="C99" s="5">
        <v>35</v>
      </c>
      <c r="D99" t="s">
        <v>40</v>
      </c>
      <c r="E99" s="5">
        <v>45</v>
      </c>
      <c r="F99" t="s">
        <v>103</v>
      </c>
      <c r="G99" s="25">
        <f>(35+45)/2</f>
        <v>40</v>
      </c>
      <c r="H99" s="26"/>
      <c r="I99" s="23">
        <f t="shared" si="10"/>
        <v>0</v>
      </c>
    </row>
    <row r="100" spans="2:9" ht="12.75">
      <c r="B100" t="s">
        <v>27</v>
      </c>
      <c r="C100" s="5">
        <v>43</v>
      </c>
      <c r="D100" t="s">
        <v>40</v>
      </c>
      <c r="E100" s="5">
        <v>50</v>
      </c>
      <c r="F100" t="s">
        <v>103</v>
      </c>
      <c r="G100" s="25">
        <f>(43+50)/2</f>
        <v>46.5</v>
      </c>
      <c r="H100" s="26"/>
      <c r="I100" s="23">
        <f t="shared" si="10"/>
        <v>0</v>
      </c>
    </row>
    <row r="101" spans="7:9" ht="12.75">
      <c r="G101" s="22"/>
      <c r="H101" s="22"/>
      <c r="I101" s="22"/>
    </row>
    <row r="102" spans="1:9" ht="12.75">
      <c r="A102" t="s">
        <v>32</v>
      </c>
      <c r="C102" s="27" t="s">
        <v>31</v>
      </c>
      <c r="D102" s="27"/>
      <c r="G102" s="22" t="s">
        <v>28</v>
      </c>
      <c r="H102" s="22" t="s">
        <v>30</v>
      </c>
      <c r="I102" s="22" t="s">
        <v>29</v>
      </c>
    </row>
    <row r="103" spans="2:9" ht="12.75">
      <c r="B103" t="s">
        <v>33</v>
      </c>
      <c r="C103" s="5">
        <v>40000</v>
      </c>
      <c r="D103" t="s">
        <v>40</v>
      </c>
      <c r="E103" s="5">
        <v>60000</v>
      </c>
      <c r="F103" t="s">
        <v>36</v>
      </c>
      <c r="G103" s="25">
        <f>(40+60)/2*1000</f>
        <v>50000</v>
      </c>
      <c r="H103" s="22"/>
      <c r="I103" s="23">
        <f>G103*H103</f>
        <v>0</v>
      </c>
    </row>
    <row r="104" spans="2:9" ht="12.75">
      <c r="B104" t="s">
        <v>34</v>
      </c>
      <c r="C104" s="5">
        <v>60000</v>
      </c>
      <c r="D104" t="s">
        <v>40</v>
      </c>
      <c r="E104" s="5">
        <v>80000</v>
      </c>
      <c r="F104" t="s">
        <v>36</v>
      </c>
      <c r="G104" s="25">
        <f>(60+80)/2*1000</f>
        <v>70000</v>
      </c>
      <c r="H104" s="22"/>
      <c r="I104" s="23">
        <f>G104*H104</f>
        <v>0</v>
      </c>
    </row>
    <row r="105" spans="2:9" ht="12.75">
      <c r="B105" t="s">
        <v>35</v>
      </c>
      <c r="C105" s="5">
        <v>20000</v>
      </c>
      <c r="D105" t="s">
        <v>40</v>
      </c>
      <c r="E105" s="5">
        <v>40000</v>
      </c>
      <c r="F105" t="s">
        <v>36</v>
      </c>
      <c r="G105" s="25">
        <f>(20+40)/2*1000</f>
        <v>30000</v>
      </c>
      <c r="H105" s="22">
        <v>40</v>
      </c>
      <c r="I105" s="23">
        <f>G105*H105</f>
        <v>1200000</v>
      </c>
    </row>
    <row r="106" spans="3:9" ht="12.75">
      <c r="C106" s="5"/>
      <c r="E106" s="5"/>
      <c r="G106" s="5"/>
      <c r="I106" s="4"/>
    </row>
    <row r="107" ht="13.5" thickBot="1"/>
    <row r="108" spans="1:3" ht="12.75">
      <c r="A108" s="9"/>
      <c r="B108" s="10" t="s">
        <v>37</v>
      </c>
      <c r="C108" s="11"/>
    </row>
    <row r="109" spans="1:3" ht="12.75">
      <c r="A109" s="12"/>
      <c r="B109" s="13"/>
      <c r="C109" s="14"/>
    </row>
    <row r="110" spans="1:3" ht="12.75">
      <c r="A110" s="12" t="s">
        <v>0</v>
      </c>
      <c r="B110" s="15"/>
      <c r="C110" s="14"/>
    </row>
    <row r="111" spans="1:3" ht="12.75">
      <c r="A111" s="16"/>
      <c r="B111" s="17" t="s">
        <v>57</v>
      </c>
      <c r="C111" s="18">
        <f>SUM(I7,I10:I20,I23,I26:I31,I34,I44:I49)</f>
        <v>2335225</v>
      </c>
    </row>
    <row r="112" spans="1:3" ht="12.75">
      <c r="A112" s="16"/>
      <c r="B112" s="17" t="s">
        <v>67</v>
      </c>
      <c r="C112" s="18">
        <f>SUM(I54:I66,I69:I72,I75,I78:I79,I82:I88)</f>
        <v>1058125</v>
      </c>
    </row>
    <row r="113" spans="1:3" ht="12.75">
      <c r="A113" s="16"/>
      <c r="B113" s="17"/>
      <c r="C113" s="18"/>
    </row>
    <row r="114" spans="1:3" ht="12.75">
      <c r="A114" s="12" t="s">
        <v>104</v>
      </c>
      <c r="B114" s="15"/>
      <c r="C114" s="14"/>
    </row>
    <row r="115" spans="1:3" ht="12.75">
      <c r="A115" s="16"/>
      <c r="B115" s="17" t="s">
        <v>19</v>
      </c>
      <c r="C115" s="18">
        <f>SUM(I94:I100)</f>
        <v>5148625</v>
      </c>
    </row>
    <row r="116" spans="1:3" ht="12.75">
      <c r="A116" s="16"/>
      <c r="B116" s="17" t="s">
        <v>32</v>
      </c>
      <c r="C116" s="18">
        <f>SUM(I103:I105)</f>
        <v>1200000</v>
      </c>
    </row>
    <row r="117" spans="1:3" ht="12.75">
      <c r="A117" s="12"/>
      <c r="B117" s="15"/>
      <c r="C117" s="18"/>
    </row>
    <row r="118" spans="1:3" ht="13.5" thickBot="1">
      <c r="A118" s="19" t="s">
        <v>38</v>
      </c>
      <c r="B118" s="20"/>
      <c r="C118" s="21">
        <f>SUM(C111:C116)</f>
        <v>9741975</v>
      </c>
    </row>
    <row r="120" spans="1:6" ht="12.75">
      <c r="A120" s="28"/>
      <c r="B120" s="28"/>
      <c r="C120" s="2"/>
      <c r="D120" s="2"/>
      <c r="E120" s="27"/>
      <c r="F120" s="27"/>
    </row>
    <row r="121" spans="5:9" ht="12.75">
      <c r="E121" s="5"/>
      <c r="G121" s="4"/>
      <c r="I121" s="4"/>
    </row>
    <row r="122" spans="5:9" ht="12.75">
      <c r="E122" s="5"/>
      <c r="G122" s="4"/>
      <c r="I122" s="4"/>
    </row>
    <row r="123" spans="5:9" ht="12.75">
      <c r="E123" s="5"/>
      <c r="G123" s="4"/>
      <c r="I123" s="4"/>
    </row>
    <row r="124" spans="5:9" ht="12.75">
      <c r="E124" s="5"/>
      <c r="G124" s="4"/>
      <c r="I124" s="4"/>
    </row>
    <row r="125" spans="5:9" ht="12.75">
      <c r="E125" s="5"/>
      <c r="G125" s="4"/>
      <c r="I125" s="4"/>
    </row>
  </sheetData>
  <sheetProtection password="C520" sheet="1" objects="1" scenarios="1"/>
  <mergeCells count="21">
    <mergeCell ref="A2:I2"/>
    <mergeCell ref="C6:F6"/>
    <mergeCell ref="C43:F43"/>
    <mergeCell ref="C68:F68"/>
    <mergeCell ref="C74:F74"/>
    <mergeCell ref="C25:F25"/>
    <mergeCell ref="C22:F22"/>
    <mergeCell ref="C77:F77"/>
    <mergeCell ref="C93:F93"/>
    <mergeCell ref="A81:B81"/>
    <mergeCell ref="E53:F53"/>
    <mergeCell ref="A1:I1"/>
    <mergeCell ref="E120:F120"/>
    <mergeCell ref="E81:F81"/>
    <mergeCell ref="A9:B9"/>
    <mergeCell ref="A53:B53"/>
    <mergeCell ref="C102:D102"/>
    <mergeCell ref="A25:B25"/>
    <mergeCell ref="A120:B120"/>
    <mergeCell ref="C9:F9"/>
    <mergeCell ref="A22:B22"/>
  </mergeCells>
  <hyperlinks>
    <hyperlink ref="A2" r:id="rId1" display="www.GrossAssociates.com"/>
  </hyperlinks>
  <printOptions/>
  <pageMargins left="0.75" right="0.75" top="1" bottom="1" header="0.5" footer="0.5"/>
  <pageSetup horizontalDpi="300" verticalDpi="300" orientation="landscape" scale="90" r:id="rId2"/>
  <rowBreaks count="2" manualBreakCount="2">
    <brk id="42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D. Meller</dc:creator>
  <cp:keywords/>
  <dc:description/>
  <cp:lastModifiedBy>rmeller</cp:lastModifiedBy>
  <cp:lastPrinted>2001-03-28T20:21:14Z</cp:lastPrinted>
  <dcterms:created xsi:type="dcterms:W3CDTF">1997-11-11T18:36:20Z</dcterms:created>
  <dcterms:modified xsi:type="dcterms:W3CDTF">2001-04-30T13:56:55Z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